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17.xml" ContentType="application/vnd.openxmlformats-officedocument.drawing+xml"/>
  <Override PartName="/xl/drawings/drawing28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drawings/drawing2.xml" ContentType="application/vnd.openxmlformats-officedocument.drawingml.chartshapes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drawings/drawing13.xml" ContentType="application/vnd.openxmlformats-officedocument.drawing+xml"/>
  <Override PartName="/xl/drawings/drawing22.xml" ContentType="application/vnd.openxmlformats-officedocument.drawingml.chartshapes+xml"/>
  <Override PartName="/xl/drawings/drawing24.xml" ContentType="application/vnd.openxmlformats-officedocument.drawing+xml"/>
  <Override PartName="/xl/charts/chart18.xml" ContentType="application/vnd.openxmlformats-officedocument.drawingml.char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ml.chartshapes+xml"/>
  <Override PartName="/xl/charts/chart7.xml" ContentType="application/vnd.openxmlformats-officedocument.drawingml.chart+xml"/>
  <Default Extension="png" ContentType="image/png"/>
  <Override PartName="/xl/charts/chart10.xml" ContentType="application/vnd.openxmlformats-officedocument.drawingml.chart+xml"/>
  <Override PartName="/xl/worksheets/sheet14.xml" ContentType="application/vnd.openxmlformats-officedocument.spreadsheetml.workshee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29.xml" ContentType="application/vnd.openxmlformats-officedocument.drawingml.chartshape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18.xml" ContentType="application/vnd.openxmlformats-officedocument.drawingml.chartshapes+xml"/>
  <Override PartName="/xl/drawings/drawing2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ml.chartshapes+xml"/>
  <Override PartName="/xl/drawings/drawing2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ml.chartshapes+xml"/>
  <Override PartName="/xl/charts/chart19.xml" ContentType="application/vnd.openxmlformats-officedocument.drawingml.chart+xml"/>
  <Override PartName="/xl/drawings/drawing12.xml" ContentType="application/vnd.openxmlformats-officedocument.drawingml.chartshapes+xml"/>
  <Override PartName="/xl/drawings/drawing21.xml" ContentType="application/vnd.openxmlformats-officedocument.drawingml.chartshapes+xml"/>
  <Override PartName="/xl/charts/chart17.xml" ContentType="application/vnd.openxmlformats-officedocument.drawingml.char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drawings/drawing10.xml" ContentType="application/vnd.openxmlformats-officedocument.drawingml.chartshapes+xml"/>
  <Override PartName="/xl/charts/chart13.xml" ContentType="application/vnd.openxmlformats-officedocument.drawingml.chart+xml"/>
  <Override PartName="/xl/charts/chart15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-15" windowWidth="11940" windowHeight="5580" activeTab="5"/>
  </bookViews>
  <sheets>
    <sheet name="ADRESSE" sheetId="35" r:id="rId1"/>
    <sheet name="BACC 1 OK" sheetId="2" r:id="rId2"/>
    <sheet name="BAC 0" sheetId="34" r:id="rId3"/>
    <sheet name="BAC 2" sheetId="33" r:id="rId4"/>
    <sheet name="BAC 3" sheetId="32" r:id="rId5"/>
    <sheet name="TRANSITION" sheetId="41" r:id="rId6"/>
    <sheet name="ETUDIANTS" sheetId="5" r:id="rId7"/>
    <sheet name="ETU_domaine " sheetId="22" r:id="rId8"/>
    <sheet name="ETU_ANNEE D'ETUDES OK" sheetId="9" r:id="rId9"/>
    <sheet name="ETU ANNEE D'ETUDES (SUITE)" sheetId="24" r:id="rId10"/>
    <sheet name="ETU_AGE OK" sheetId="23" r:id="rId11"/>
    <sheet name="BOURSIERS" sheetId="25" r:id="rId12"/>
    <sheet name="ETRANGERS" sheetId="38" r:id="rId13"/>
    <sheet name="PE" sheetId="26" r:id="rId14"/>
    <sheet name="PE AGE" sheetId="42" r:id="rId15"/>
    <sheet name="PAT" sheetId="27" r:id="rId16"/>
    <sheet name="PAT 0" sheetId="39" r:id="rId17"/>
    <sheet name="DIPLOMES" sheetId="28" r:id="rId18"/>
    <sheet name="DIPLOMES 0" sheetId="40" r:id="rId19"/>
    <sheet name="INDICATEURS 0" sheetId="16" r:id="rId20"/>
  </sheets>
  <externalReferences>
    <externalReference r:id="rId21"/>
    <externalReference r:id="rId22"/>
    <externalReference r:id="rId23"/>
    <externalReference r:id="rId24"/>
    <externalReference r:id="rId25"/>
  </externalReferences>
  <definedNames>
    <definedName name="_xlnm.Print_Area" localSheetId="9">'ETU ANNEE D''ETUDES (SUITE)'!$G$13</definedName>
  </definedNames>
  <calcPr calcId="124519"/>
</workbook>
</file>

<file path=xl/calcChain.xml><?xml version="1.0" encoding="utf-8"?>
<calcChain xmlns="http://schemas.openxmlformats.org/spreadsheetml/2006/main">
  <c r="C114" i="5"/>
  <c r="D114"/>
  <c r="E114"/>
  <c r="F114"/>
  <c r="G114"/>
  <c r="H114"/>
  <c r="B114"/>
  <c r="C133"/>
  <c r="D133"/>
  <c r="E133"/>
  <c r="F133"/>
  <c r="G133"/>
  <c r="H133"/>
  <c r="B133"/>
  <c r="C104"/>
  <c r="D104"/>
  <c r="E104"/>
  <c r="F104"/>
  <c r="G104"/>
  <c r="H104"/>
  <c r="I104"/>
  <c r="B104"/>
  <c r="J29" i="42"/>
  <c r="I29"/>
  <c r="H29"/>
  <c r="G29"/>
  <c r="E29"/>
  <c r="D29"/>
  <c r="C29"/>
  <c r="B29"/>
  <c r="K28"/>
  <c r="F28"/>
  <c r="K27"/>
  <c r="F27"/>
  <c r="K26"/>
  <c r="F26"/>
  <c r="K25"/>
  <c r="F25"/>
  <c r="K24"/>
  <c r="F24"/>
  <c r="K23"/>
  <c r="F23"/>
  <c r="K22"/>
  <c r="F22"/>
  <c r="K21"/>
  <c r="K29"/>
  <c r="K30"/>
  <c r="F21"/>
  <c r="F29"/>
  <c r="F30"/>
  <c r="O15"/>
  <c r="N15"/>
  <c r="M15"/>
  <c r="L15"/>
  <c r="J15"/>
  <c r="I15"/>
  <c r="H15"/>
  <c r="G15"/>
  <c r="E15"/>
  <c r="D15"/>
  <c r="C15"/>
  <c r="B15"/>
  <c r="P14"/>
  <c r="K14"/>
  <c r="F14"/>
  <c r="P13"/>
  <c r="K13"/>
  <c r="F13"/>
  <c r="P12"/>
  <c r="K12"/>
  <c r="F12"/>
  <c r="P11"/>
  <c r="K11"/>
  <c r="F11"/>
  <c r="P10"/>
  <c r="K10"/>
  <c r="F10"/>
  <c r="P9"/>
  <c r="K9"/>
  <c r="F9"/>
  <c r="P8"/>
  <c r="K8"/>
  <c r="F8"/>
  <c r="P7"/>
  <c r="P15"/>
  <c r="P16"/>
  <c r="K7"/>
  <c r="K15"/>
  <c r="K16"/>
  <c r="F7"/>
  <c r="F15"/>
  <c r="F16"/>
  <c r="C14" i="41"/>
  <c r="B14"/>
  <c r="B31"/>
  <c r="W31"/>
  <c r="W30"/>
  <c r="V31"/>
  <c r="V30"/>
  <c r="U31"/>
  <c r="U30"/>
  <c r="T31"/>
  <c r="T30"/>
  <c r="S31"/>
  <c r="S30"/>
  <c r="R31"/>
  <c r="R30"/>
  <c r="Q31"/>
  <c r="Q30"/>
  <c r="G31"/>
  <c r="E31"/>
  <c r="D31"/>
  <c r="C31"/>
  <c r="G30"/>
  <c r="F30"/>
  <c r="E30"/>
  <c r="D30"/>
  <c r="C30"/>
  <c r="B30"/>
  <c r="G28"/>
  <c r="G27"/>
  <c r="F28"/>
  <c r="F27"/>
  <c r="E28"/>
  <c r="E27"/>
  <c r="D28"/>
  <c r="D27"/>
  <c r="C28"/>
  <c r="C27"/>
  <c r="B28"/>
  <c r="B27"/>
  <c r="I13"/>
  <c r="I31"/>
  <c r="H13"/>
  <c r="H31"/>
  <c r="F13"/>
  <c r="F31"/>
  <c r="I12"/>
  <c r="I30"/>
  <c r="H12"/>
  <c r="H30"/>
  <c r="I11"/>
  <c r="H11"/>
  <c r="I10"/>
  <c r="H10"/>
  <c r="I9"/>
  <c r="I28"/>
  <c r="I27"/>
  <c r="H9"/>
  <c r="H28"/>
  <c r="H27"/>
  <c r="I8"/>
  <c r="I14"/>
  <c r="H8"/>
  <c r="H14"/>
  <c r="G8"/>
  <c r="G14"/>
  <c r="F8"/>
  <c r="F14"/>
  <c r="E8"/>
  <c r="E14"/>
  <c r="D8"/>
  <c r="D14"/>
  <c r="Q83" i="40"/>
  <c r="Q84"/>
  <c r="Q85"/>
  <c r="Q86"/>
  <c r="Q87"/>
  <c r="Q88"/>
  <c r="Q89"/>
  <c r="Q82"/>
  <c r="P89"/>
  <c r="P88"/>
  <c r="P87"/>
  <c r="P86"/>
  <c r="P85"/>
  <c r="P84"/>
  <c r="P83"/>
  <c r="P82"/>
  <c r="H77"/>
  <c r="F77"/>
  <c r="D77"/>
  <c r="B77"/>
  <c r="S8"/>
  <c r="C12" i="38"/>
  <c r="D12"/>
  <c r="E12"/>
  <c r="F12"/>
  <c r="G12"/>
  <c r="H12"/>
  <c r="I12"/>
  <c r="B12"/>
  <c r="C11" i="27"/>
  <c r="D11"/>
  <c r="E11"/>
  <c r="F11"/>
  <c r="G11"/>
  <c r="H11"/>
  <c r="I11"/>
  <c r="B11"/>
  <c r="P90" i="40"/>
  <c r="S15"/>
  <c r="C77"/>
  <c r="E77"/>
  <c r="G77"/>
  <c r="I77"/>
  <c r="T14"/>
  <c r="T10"/>
  <c r="T13"/>
  <c r="T9"/>
  <c r="C13" i="22"/>
  <c r="D13"/>
  <c r="E13"/>
  <c r="F13"/>
  <c r="G13"/>
  <c r="H13"/>
  <c r="I13"/>
  <c r="B13"/>
  <c r="B9" i="5"/>
  <c r="O33" i="34"/>
  <c r="P33"/>
  <c r="N33"/>
  <c r="M33"/>
  <c r="J33"/>
  <c r="G33"/>
  <c r="D33"/>
  <c r="P32"/>
  <c r="M32"/>
  <c r="J32"/>
  <c r="G32"/>
  <c r="D32"/>
  <c r="P31"/>
  <c r="M31"/>
  <c r="J31"/>
  <c r="G31"/>
  <c r="D31"/>
  <c r="P30"/>
  <c r="M30"/>
  <c r="J30"/>
  <c r="G30"/>
  <c r="D30"/>
  <c r="P29"/>
  <c r="M29"/>
  <c r="J29"/>
  <c r="G29"/>
  <c r="D29"/>
  <c r="P28"/>
  <c r="M28"/>
  <c r="J28"/>
  <c r="G28"/>
  <c r="D28"/>
  <c r="O13"/>
  <c r="P13"/>
  <c r="N13"/>
  <c r="L13"/>
  <c r="K13"/>
  <c r="M13"/>
  <c r="I13"/>
  <c r="J13"/>
  <c r="H13"/>
  <c r="F13"/>
  <c r="E13"/>
  <c r="G13"/>
  <c r="C13"/>
  <c r="D13"/>
  <c r="B13"/>
  <c r="P12"/>
  <c r="M12"/>
  <c r="J12"/>
  <c r="G12"/>
  <c r="D12"/>
  <c r="P11"/>
  <c r="M11"/>
  <c r="J11"/>
  <c r="G11"/>
  <c r="D11"/>
  <c r="P10"/>
  <c r="M10"/>
  <c r="J10"/>
  <c r="G10"/>
  <c r="D10"/>
  <c r="P9"/>
  <c r="M9"/>
  <c r="J9"/>
  <c r="G9"/>
  <c r="D9"/>
  <c r="P8"/>
  <c r="M8"/>
  <c r="J8"/>
  <c r="G8"/>
  <c r="D8"/>
  <c r="B14" i="32"/>
  <c r="C10"/>
  <c r="K14" i="33"/>
  <c r="J14"/>
  <c r="I14"/>
  <c r="H14"/>
  <c r="G14"/>
  <c r="F14"/>
  <c r="E14"/>
  <c r="D14"/>
  <c r="C14"/>
  <c r="B14"/>
  <c r="P85" i="26"/>
  <c r="Q82"/>
  <c r="N105"/>
  <c r="N104"/>
  <c r="B106"/>
  <c r="B13"/>
  <c r="B16"/>
  <c r="C6" i="25"/>
  <c r="C14"/>
  <c r="D6"/>
  <c r="D14"/>
  <c r="E6"/>
  <c r="E14"/>
  <c r="F6"/>
  <c r="F14"/>
  <c r="G6"/>
  <c r="G14"/>
  <c r="H6"/>
  <c r="H14"/>
  <c r="I6"/>
  <c r="I14"/>
  <c r="B6"/>
  <c r="B14"/>
  <c r="B20"/>
  <c r="B22"/>
  <c r="I34" i="28"/>
  <c r="H34"/>
  <c r="G34"/>
  <c r="F34"/>
  <c r="E34"/>
  <c r="D34"/>
  <c r="C34"/>
  <c r="B34"/>
  <c r="I28"/>
  <c r="H28"/>
  <c r="G28"/>
  <c r="F28"/>
  <c r="E28"/>
  <c r="D28"/>
  <c r="C28"/>
  <c r="B28"/>
  <c r="I22"/>
  <c r="H22"/>
  <c r="G22"/>
  <c r="F22"/>
  <c r="E22"/>
  <c r="D22"/>
  <c r="C22"/>
  <c r="B22"/>
  <c r="I17"/>
  <c r="H17"/>
  <c r="G17"/>
  <c r="F17"/>
  <c r="E17"/>
  <c r="D17"/>
  <c r="C17"/>
  <c r="B17"/>
  <c r="H13"/>
  <c r="I6"/>
  <c r="I13"/>
  <c r="G6"/>
  <c r="G13"/>
  <c r="D69" i="16"/>
  <c r="D71"/>
  <c r="F69"/>
  <c r="F71"/>
  <c r="H69"/>
  <c r="H71"/>
  <c r="C69"/>
  <c r="C71"/>
  <c r="E69"/>
  <c r="E71"/>
  <c r="G69"/>
  <c r="G71"/>
  <c r="I69"/>
  <c r="I71"/>
  <c r="J106" i="26"/>
  <c r="I106"/>
  <c r="H106"/>
  <c r="G106"/>
  <c r="F106"/>
  <c r="E106"/>
  <c r="D106"/>
  <c r="C106"/>
  <c r="J98"/>
  <c r="I98"/>
  <c r="H98"/>
  <c r="G98"/>
  <c r="F98"/>
  <c r="E98"/>
  <c r="D98"/>
  <c r="C98"/>
  <c r="B98"/>
  <c r="J92"/>
  <c r="I92"/>
  <c r="H92"/>
  <c r="G92"/>
  <c r="F92"/>
  <c r="E92"/>
  <c r="D92"/>
  <c r="C92"/>
  <c r="B92"/>
  <c r="J85"/>
  <c r="I85"/>
  <c r="H85"/>
  <c r="G85"/>
  <c r="F85"/>
  <c r="E85"/>
  <c r="D85"/>
  <c r="C85"/>
  <c r="B85"/>
  <c r="I13"/>
  <c r="H13"/>
  <c r="H16"/>
  <c r="G13"/>
  <c r="G16"/>
  <c r="F13"/>
  <c r="F16"/>
  <c r="E13"/>
  <c r="E16"/>
  <c r="D13"/>
  <c r="D16"/>
  <c r="C13"/>
  <c r="C16"/>
  <c r="C20" i="25"/>
  <c r="C22"/>
  <c r="D20"/>
  <c r="D22"/>
  <c r="I20"/>
  <c r="I22"/>
  <c r="H20"/>
  <c r="H22"/>
  <c r="G20"/>
  <c r="G22"/>
  <c r="F20"/>
  <c r="F22"/>
  <c r="E20"/>
  <c r="E22"/>
  <c r="B43" i="22"/>
  <c r="C39"/>
  <c r="C43"/>
  <c r="F27" i="24"/>
  <c r="E27"/>
  <c r="D27"/>
  <c r="C27"/>
  <c r="B27"/>
  <c r="I13"/>
  <c r="H13"/>
  <c r="C13"/>
  <c r="B13"/>
  <c r="O12"/>
  <c r="N12"/>
  <c r="P12"/>
  <c r="M12"/>
  <c r="J12"/>
  <c r="G12"/>
  <c r="D12"/>
  <c r="O11"/>
  <c r="N11"/>
  <c r="P11"/>
  <c r="M11"/>
  <c r="J11"/>
  <c r="G11"/>
  <c r="D11"/>
  <c r="L10"/>
  <c r="O10"/>
  <c r="K10"/>
  <c r="N10"/>
  <c r="J10"/>
  <c r="G10"/>
  <c r="D10"/>
  <c r="L9"/>
  <c r="O9"/>
  <c r="P9"/>
  <c r="K9"/>
  <c r="J9"/>
  <c r="G9"/>
  <c r="D9"/>
  <c r="L8"/>
  <c r="K8"/>
  <c r="M8"/>
  <c r="J8"/>
  <c r="F8"/>
  <c r="O8"/>
  <c r="E8"/>
  <c r="D8"/>
  <c r="L7"/>
  <c r="K7"/>
  <c r="M7"/>
  <c r="M13"/>
  <c r="J7"/>
  <c r="F7"/>
  <c r="O7"/>
  <c r="E7"/>
  <c r="D7"/>
  <c r="L6"/>
  <c r="L13"/>
  <c r="K6"/>
  <c r="K13"/>
  <c r="J6"/>
  <c r="J13"/>
  <c r="F6"/>
  <c r="F13"/>
  <c r="E6"/>
  <c r="E13"/>
  <c r="D6"/>
  <c r="D13"/>
  <c r="N9"/>
  <c r="P10"/>
  <c r="G6"/>
  <c r="M6"/>
  <c r="O6"/>
  <c r="M10"/>
  <c r="N6"/>
  <c r="P6"/>
  <c r="E12" i="16"/>
  <c r="E6"/>
  <c r="F12"/>
  <c r="F6"/>
  <c r="G12"/>
  <c r="G6"/>
  <c r="H12"/>
  <c r="H6"/>
  <c r="I12"/>
  <c r="I6"/>
  <c r="B28"/>
  <c r="C28"/>
  <c r="D28"/>
  <c r="E28"/>
  <c r="F28"/>
  <c r="G28"/>
  <c r="H28"/>
  <c r="I28"/>
  <c r="I20" i="23"/>
  <c r="H20"/>
  <c r="G20"/>
  <c r="F20"/>
  <c r="E20"/>
  <c r="D20"/>
  <c r="C20"/>
  <c r="B20"/>
  <c r="I144" i="5"/>
  <c r="H144"/>
  <c r="H154"/>
  <c r="G144"/>
  <c r="F144"/>
  <c r="F154"/>
  <c r="E144"/>
  <c r="D144"/>
  <c r="D154"/>
  <c r="C144"/>
  <c r="B144"/>
  <c r="B153"/>
  <c r="B155"/>
  <c r="C10" i="16"/>
  <c r="B10"/>
  <c r="C9"/>
  <c r="B9"/>
  <c r="D8"/>
  <c r="C8"/>
  <c r="B8"/>
  <c r="D7"/>
  <c r="D12"/>
  <c r="D6"/>
  <c r="C7"/>
  <c r="C12"/>
  <c r="C6"/>
  <c r="B7"/>
  <c r="B12"/>
  <c r="B6"/>
  <c r="C14" i="9"/>
  <c r="D14"/>
  <c r="E14"/>
  <c r="F14"/>
  <c r="G14"/>
  <c r="H14"/>
  <c r="I14"/>
  <c r="B14"/>
  <c r="C9" i="5"/>
  <c r="C11"/>
  <c r="D9"/>
  <c r="D11"/>
  <c r="F9"/>
  <c r="G9"/>
  <c r="G11"/>
  <c r="H9"/>
  <c r="H11"/>
  <c r="I9"/>
  <c r="I11"/>
  <c r="E9"/>
  <c r="E11"/>
  <c r="C9" i="2"/>
  <c r="D9"/>
  <c r="E9"/>
  <c r="F9"/>
  <c r="G9"/>
  <c r="H9"/>
  <c r="I9"/>
  <c r="J9"/>
  <c r="K9"/>
  <c r="B9"/>
  <c r="B154" i="5"/>
  <c r="F153"/>
  <c r="F155"/>
  <c r="C154"/>
  <c r="C153"/>
  <c r="E154"/>
  <c r="E153"/>
  <c r="G154"/>
  <c r="G153"/>
  <c r="G155"/>
  <c r="I154"/>
  <c r="I153"/>
  <c r="I155"/>
  <c r="P8" i="26"/>
  <c r="P12"/>
  <c r="P11"/>
  <c r="B69" i="16"/>
  <c r="B71"/>
  <c r="Q83" i="26"/>
  <c r="Q81"/>
  <c r="Q84"/>
  <c r="Q85"/>
  <c r="C42" i="22"/>
  <c r="C40"/>
  <c r="C38"/>
  <c r="C37"/>
  <c r="C41"/>
  <c r="D49" i="5"/>
  <c r="D48"/>
  <c r="C13" i="32"/>
  <c r="C11"/>
  <c r="C9"/>
  <c r="C8"/>
  <c r="C14"/>
  <c r="C12"/>
  <c r="F11" i="5"/>
  <c r="F49"/>
  <c r="F50"/>
  <c r="H153"/>
  <c r="D153"/>
  <c r="G7" i="24"/>
  <c r="N7"/>
  <c r="N8"/>
  <c r="P8"/>
  <c r="G8"/>
  <c r="G13"/>
  <c r="M9"/>
  <c r="T12" i="40"/>
  <c r="T7"/>
  <c r="T11"/>
  <c r="T8"/>
  <c r="I16" i="26"/>
  <c r="P10"/>
  <c r="P9"/>
  <c r="P7"/>
  <c r="P13"/>
  <c r="B11" i="5"/>
  <c r="B49"/>
  <c r="Q90" i="40"/>
  <c r="P7" i="24"/>
  <c r="N13"/>
  <c r="T15" i="40"/>
  <c r="P13" i="24"/>
  <c r="O13"/>
  <c r="E155" i="5"/>
  <c r="F48"/>
  <c r="D50"/>
  <c r="E48"/>
  <c r="E49"/>
  <c r="C155"/>
  <c r="D155"/>
  <c r="H155"/>
  <c r="I49"/>
  <c r="I48"/>
  <c r="C49"/>
  <c r="C48"/>
  <c r="C50"/>
  <c r="B48"/>
  <c r="B50"/>
  <c r="I50"/>
  <c r="E50"/>
  <c r="H49"/>
  <c r="H48"/>
  <c r="H50"/>
  <c r="G48"/>
  <c r="G49"/>
  <c r="C16" i="42"/>
  <c r="E16"/>
  <c r="H16"/>
  <c r="J16"/>
  <c r="M16"/>
  <c r="O16"/>
  <c r="C30"/>
  <c r="E30"/>
  <c r="H30"/>
  <c r="J30"/>
  <c r="B16"/>
  <c r="D16"/>
  <c r="G16"/>
  <c r="I16"/>
  <c r="L16"/>
  <c r="N16"/>
  <c r="B30"/>
  <c r="D30"/>
  <c r="G30"/>
  <c r="I30"/>
  <c r="G50" i="5"/>
</calcChain>
</file>

<file path=xl/comments1.xml><?xml version="1.0" encoding="utf-8"?>
<comments xmlns="http://schemas.openxmlformats.org/spreadsheetml/2006/main">
  <authors>
    <author>Utilisateur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POP TOTALE NATIONS UNIES</t>
        </r>
      </text>
    </comment>
  </commentList>
</comments>
</file>

<file path=xl/sharedStrings.xml><?xml version="1.0" encoding="utf-8"?>
<sst xmlns="http://schemas.openxmlformats.org/spreadsheetml/2006/main" count="639" uniqueCount="304">
  <si>
    <t>INSCRITS</t>
  </si>
  <si>
    <t>ADMIS</t>
  </si>
  <si>
    <t>A1</t>
  </si>
  <si>
    <t>A2</t>
  </si>
  <si>
    <t>C</t>
  </si>
  <si>
    <t>D</t>
  </si>
  <si>
    <t>TOTAL</t>
  </si>
  <si>
    <t>POURCENTAGES</t>
  </si>
  <si>
    <t>Technique professionnelle et Technologique</t>
  </si>
  <si>
    <t>Séries</t>
  </si>
  <si>
    <t>Inscrits</t>
  </si>
  <si>
    <t>Admis</t>
  </si>
  <si>
    <t>DESIGNATION</t>
  </si>
  <si>
    <t>Source: MESUPRES</t>
  </si>
  <si>
    <t>%</t>
  </si>
  <si>
    <t>ENSEMBLE</t>
  </si>
  <si>
    <t xml:space="preserve"> </t>
  </si>
  <si>
    <t>INSCRITS ET ADMIS AU BACCALAUREAT PAR SERIE DE 2006 A 2015</t>
  </si>
  <si>
    <t>EVOLUTION DES INSCRITS ET ADMIS AU BACCALAUREAT DE 2006 à 2015</t>
  </si>
  <si>
    <t>2014*</t>
  </si>
  <si>
    <t>INSTITUTIONS</t>
  </si>
  <si>
    <t>UNIVERSITES</t>
  </si>
  <si>
    <t>IST</t>
  </si>
  <si>
    <t>INSTN</t>
  </si>
  <si>
    <t>CNTEMAD</t>
  </si>
  <si>
    <t>PUBLIQUES</t>
  </si>
  <si>
    <t>PRIVEES</t>
  </si>
  <si>
    <t>(*) : Donnée provisoire</t>
  </si>
  <si>
    <t>M</t>
  </si>
  <si>
    <t>F</t>
  </si>
  <si>
    <t xml:space="preserve">ANNEE D'ETUDES </t>
  </si>
  <si>
    <t>3ème  cycle</t>
  </si>
  <si>
    <t>Antananarivo</t>
  </si>
  <si>
    <t>Antsiranana</t>
  </si>
  <si>
    <t>Fianarantsoa</t>
  </si>
  <si>
    <t>Mahajanga</t>
  </si>
  <si>
    <t>Toamasina</t>
  </si>
  <si>
    <t>Toliara</t>
  </si>
  <si>
    <t>Ensemble</t>
  </si>
  <si>
    <t>Ambositra</t>
  </si>
  <si>
    <t>Tous centres régionaux</t>
  </si>
  <si>
    <t>Institutions privées</t>
  </si>
  <si>
    <t>Habilitées</t>
  </si>
  <si>
    <t>Homologuées</t>
  </si>
  <si>
    <t>Autorisées</t>
  </si>
  <si>
    <t>EVOLUTION DES  ETUDIANTS ETRANGERS PAR RAPPORT AUX ETUDIANTS INSCRITS DE 2006 A 2010</t>
  </si>
  <si>
    <t>Etudiants inscrits</t>
  </si>
  <si>
    <t>Etudiants étrangers</t>
  </si>
  <si>
    <t xml:space="preserve">Pourcentages </t>
  </si>
  <si>
    <t>- Le pourcentage des étudiants étrangers par rapport aux étudiants inscrits est autour de 2%</t>
  </si>
  <si>
    <t>- Baisse des effectifs des étudiants étrangers dans les institutions publiques et augmentation dans les institutions privées</t>
  </si>
  <si>
    <t>ARTS, LETTRES ET SCIENCES HUMAINES</t>
  </si>
  <si>
    <t>Tranches d'âge</t>
  </si>
  <si>
    <t>Moins de 18 ans</t>
  </si>
  <si>
    <t>18 à 19 ans</t>
  </si>
  <si>
    <t>20 à 21 ans</t>
  </si>
  <si>
    <t>22 à 23 ans</t>
  </si>
  <si>
    <t>24 à 25 ans</t>
  </si>
  <si>
    <t>26 à 27 ans</t>
  </si>
  <si>
    <t>28 à 29 ans</t>
  </si>
  <si>
    <t>30 à 31 ans</t>
  </si>
  <si>
    <t>32 à 33 ans</t>
  </si>
  <si>
    <t>34 à 35 ans</t>
  </si>
  <si>
    <t>36 à 39 ans</t>
  </si>
  <si>
    <t>40 ans et plus</t>
  </si>
  <si>
    <r>
      <t xml:space="preserve">Le domaine </t>
    </r>
    <r>
      <rPr>
        <b/>
        <sz val="12"/>
        <rFont val="Arial"/>
        <family val="2"/>
      </rPr>
      <t>SCIENCES DE LA SOCIETE</t>
    </r>
    <r>
      <rPr>
        <sz val="12"/>
        <rFont val="Arial"/>
        <family val="2"/>
      </rPr>
      <t xml:space="preserve"> accapare plus de 50% des étudiants inscrits</t>
    </r>
  </si>
  <si>
    <t>REPARTITION PAR TRANCHE D'AGE DES ETUDIANTS INSCRITS DANS LES  INSTITUTIONS SUPERIEURES</t>
  </si>
  <si>
    <t>6 UNIVERSITES</t>
  </si>
  <si>
    <t>Etudiants pour 100 000 Habitants</t>
  </si>
  <si>
    <t>POPULATION</t>
  </si>
  <si>
    <t>ANNEE</t>
  </si>
  <si>
    <r>
      <t>Source</t>
    </r>
    <r>
      <rPr>
        <b/>
        <sz val="10"/>
        <rFont val="Arial"/>
        <family val="2"/>
      </rPr>
      <t xml:space="preserve"> : Direction des Etudes, de la Planification, de la Statistique et des Orientations Stratégiques (DEPSOS) /</t>
    </r>
  </si>
  <si>
    <t xml:space="preserve">              Service Statistique et du Tableau de Bord</t>
  </si>
  <si>
    <t>FEMININ</t>
  </si>
  <si>
    <t>MASCULIN</t>
  </si>
  <si>
    <t>GENRE</t>
  </si>
  <si>
    <t xml:space="preserve">PRIVEES </t>
  </si>
  <si>
    <t>Taux de :</t>
  </si>
  <si>
    <t>promotion</t>
  </si>
  <si>
    <t>redoublement</t>
  </si>
  <si>
    <t>abandon</t>
  </si>
  <si>
    <t>ANTANANARIVO</t>
  </si>
  <si>
    <t>ANTSIRANANA</t>
  </si>
  <si>
    <t>FIANARANTSOA</t>
  </si>
  <si>
    <t>MAHAJANGA</t>
  </si>
  <si>
    <t>TOAMASINA</t>
  </si>
  <si>
    <t>TOLIARA</t>
  </si>
  <si>
    <t>EVOLUTION DES  ADMIS AU BACCALAUREAT PAR FARITANY DE 2006 à 2015</t>
  </si>
  <si>
    <t>POURCENTAGE DES ADMIS AU BACCALAUREAT PAR FARITANY EN 2015</t>
  </si>
  <si>
    <t>EFFECTIF</t>
  </si>
  <si>
    <t>POURCENTAGE</t>
  </si>
  <si>
    <t>EVOLUTION DES EFFECTIFS DES ETUDIANTS INSCRITS PAR SEXE DE 2006 A 2013</t>
  </si>
  <si>
    <t>EVOLUTION EN POURCENTAGE DES EFFECTIFS DES ETUDIANTS INSCRITS PAR SEXE DE 2006 A 2013</t>
  </si>
  <si>
    <t>EVOLUTION EN POURCENTAGE DES EFFECTIFS DES ETUDIANTS INSCRITS DE 2006 A 2013</t>
  </si>
  <si>
    <t>EVOLUTION DES EFFECTIFS DANS L' INSTITUT NATIONAL DES SCIENCES ET TECHNIQUES NUCLEAIRES - INSTN</t>
  </si>
  <si>
    <t xml:space="preserve">EVOLUTION DES EFFECTIFS DES APPRENANTS DANS LE CENTRE NATIONAL DE TELE-ENSEIGNEMENT DE MADAGASCAR </t>
  </si>
  <si>
    <t xml:space="preserve">EVOLUTION DES EFFECTIFS DES ETUDIANTS DANS LES  INSTITUTIONS D'ENSEIGNEMENT SUPERIEUR PRIVEES </t>
  </si>
  <si>
    <t xml:space="preserve"> EVOLUTION DES EFFECTIFS DES ETUDIANTS INSCRITS DANS LES UNIVERSITES  2006 A 2013</t>
  </si>
  <si>
    <t>EVOLUTION DES EFFECTIFS DES ETUDIANTS INSCRITS DANS LES INSTITUTS SUPERIEURS DE TECHNOLOGIE (IST)</t>
  </si>
  <si>
    <t>ISTet INSTN</t>
  </si>
  <si>
    <t>EFFECTIFS DES ETUDIANTS PAR ANNEE D'ETUDES ET PAR SEXE DE L'ANNEE UNIVERSITAIRE 2012-2013</t>
  </si>
  <si>
    <t>UNIVERSITE</t>
  </si>
  <si>
    <t>IST et INSTN</t>
  </si>
  <si>
    <t>PRIVE</t>
  </si>
  <si>
    <t>S/T</t>
  </si>
  <si>
    <t>PAR ANNEE D'ETUDES EN 2012-2013</t>
  </si>
  <si>
    <t>1ère A</t>
  </si>
  <si>
    <t>2ème A</t>
  </si>
  <si>
    <t>3ème A</t>
  </si>
  <si>
    <t>4ème A</t>
  </si>
  <si>
    <t>5ème A</t>
  </si>
  <si>
    <t>6ème A</t>
  </si>
  <si>
    <t>3ème  Cycle</t>
  </si>
  <si>
    <t xml:space="preserve">REPARTITION EN POURCENTAGE DES ETUDIANTS INSCRITS DES INSTITUTIONS D'ENSEIGNEMENT SUPERIEUR </t>
  </si>
  <si>
    <t>Effectif</t>
  </si>
  <si>
    <t>Pourcentage</t>
  </si>
  <si>
    <t>SCIENCES DE L'EDUCATION</t>
  </si>
  <si>
    <t>SCIENCES DE LA SOCIETE</t>
  </si>
  <si>
    <t>SCIENCES ET TECHNOLOGIE</t>
  </si>
  <si>
    <t>SCIENCES DE L'INGENIEUR</t>
  </si>
  <si>
    <t>SCIENCES DE LA SANTE</t>
  </si>
  <si>
    <t>Institution</t>
  </si>
  <si>
    <t xml:space="preserve">RAPPORTS ENTRE  ETUDIANTS BOURSIERS ET ETUDIANTS INSCRITS DE 2006 A 2013 </t>
  </si>
  <si>
    <t>Universités</t>
  </si>
  <si>
    <t>Ensemble IST</t>
  </si>
  <si>
    <t>Prof. Titulaire</t>
  </si>
  <si>
    <t>Professeur</t>
  </si>
  <si>
    <t>Maître de conf.</t>
  </si>
  <si>
    <t>Assistant</t>
  </si>
  <si>
    <t>Collabo. Tech.</t>
  </si>
  <si>
    <t>Professeur Titulaire</t>
  </si>
  <si>
    <t>Etudiants</t>
  </si>
  <si>
    <t>6  UNIVERSITES</t>
  </si>
  <si>
    <t>BAC+2</t>
  </si>
  <si>
    <t>LICENCE</t>
  </si>
  <si>
    <t>MAITRISE</t>
  </si>
  <si>
    <t>IEJ/DEA/M2</t>
  </si>
  <si>
    <t>CAPEN /INGENIORAT</t>
  </si>
  <si>
    <t>DNR/DESS</t>
  </si>
  <si>
    <t>HDR</t>
  </si>
  <si>
    <t>INGENIORAT</t>
  </si>
  <si>
    <t>MEGI  et MEJI</t>
  </si>
  <si>
    <t>MEG II  et MEJ II</t>
  </si>
  <si>
    <t>DTS</t>
  </si>
  <si>
    <t xml:space="preserve">TBS </t>
  </si>
  <si>
    <t>Institutions</t>
  </si>
  <si>
    <t>H.C.</t>
  </si>
  <si>
    <t>IX</t>
  </si>
  <si>
    <t>VIII</t>
  </si>
  <si>
    <t>VII</t>
  </si>
  <si>
    <t>VI</t>
  </si>
  <si>
    <t>V</t>
  </si>
  <si>
    <t>IV</t>
  </si>
  <si>
    <t>III</t>
  </si>
  <si>
    <t>II</t>
  </si>
  <si>
    <t>I</t>
  </si>
  <si>
    <t>EFA</t>
  </si>
  <si>
    <t>ELD</t>
  </si>
  <si>
    <t>ECD</t>
  </si>
  <si>
    <t>ENSEIGNANTS VACATAIRES</t>
  </si>
  <si>
    <t>ENSEIGNANTS PERMANENTS</t>
  </si>
  <si>
    <t xml:space="preserve">EVOLUTION DES EFFECTIFS DES ENSEIGNANTS PERMANENTS PAR GRADE  DE L'ENSEIGNEMENT PUBLIC </t>
  </si>
  <si>
    <t>DE 2006 A 2014</t>
  </si>
  <si>
    <t>EVOLUTION DES EFFECTIFS DES ENSEIGNANTS PERMANENTS PAR GRADE  DE L'ENSEIGNEMENT PRIVE</t>
  </si>
  <si>
    <t>Population  (18 ans à 24 ans)</t>
  </si>
  <si>
    <t>3ème Année de l'ensemble système</t>
  </si>
  <si>
    <t>Population âgées de 20 ans</t>
  </si>
  <si>
    <t>Taux d'achèvement</t>
  </si>
  <si>
    <t>ensemble</t>
  </si>
  <si>
    <t xml:space="preserve">EVOLUTION DES EFFECTIFS DU PERSONNEL ADMINISTRATIF ET TECHNIQUE (PAT) </t>
  </si>
  <si>
    <t>total</t>
  </si>
  <si>
    <t>FARITANY</t>
  </si>
  <si>
    <r>
      <t>Source</t>
    </r>
    <r>
      <rPr>
        <b/>
        <sz val="11"/>
        <rFont val="Arial"/>
        <family val="2"/>
      </rPr>
      <t xml:space="preserve"> : MESUPRES / Direction de l’Enseignement Supérieur (DESUP)</t>
    </r>
  </si>
  <si>
    <t>MINISTERE DE L’ENSEIGNEMENT SUPERIEUR ET DE LA RECHERCHE SCIENTIFIQUE</t>
  </si>
  <si>
    <t>SECRETARIAT GENERAL</t>
  </si>
  <si>
    <t xml:space="preserve">DIRECTION GENERALE DES ORIENTATIONS 
STRATEGIQUES ET DES AFFAIRES SOCIALES
</t>
  </si>
  <si>
    <t>B.P 4163  FIADANANA - TSIMBAZAZA</t>
  </si>
  <si>
    <t>Tél : 034 05 136 02</t>
  </si>
  <si>
    <t>mail : statmesupres@yahoo.com</t>
  </si>
  <si>
    <r>
      <t>Source</t>
    </r>
    <r>
      <rPr>
        <b/>
        <sz val="12"/>
        <rFont val="Arial"/>
        <family val="2"/>
      </rPr>
      <t xml:space="preserve"> : Direction des Etudes, de la Planification, de la Statistique et des Orientations Stratégiques (DEPSOS) /</t>
    </r>
  </si>
  <si>
    <r>
      <t>Source</t>
    </r>
    <r>
      <rPr>
        <b/>
        <sz val="11"/>
        <rFont val="Arial"/>
        <family val="2"/>
      </rPr>
      <t xml:space="preserve"> : Direction des Etudes, de la Planification, de la Statistique et des Orientations Stratégiques (DEPSOS) /</t>
    </r>
  </si>
  <si>
    <t>* effectif provisoire</t>
  </si>
  <si>
    <t xml:space="preserve"> Site web : www.mesupres.gov.mg</t>
  </si>
  <si>
    <t>POURCENTAGE DES EFFECTIFS DES ETUDIANTS PAR DOMAINE DE L'ANNEE UNIVERSITAIRE 2012-2013</t>
  </si>
  <si>
    <t>DOMAINES</t>
  </si>
  <si>
    <t xml:space="preserve">DOMAINES  </t>
  </si>
  <si>
    <t xml:space="preserve">EVOLUTION DES EFFECTIFS DES ETUDIANTS PAR DOMAINE DES INSTITUTIONS SUPERIEURES </t>
  </si>
  <si>
    <t>1ère Année</t>
  </si>
  <si>
    <t>2ème Année</t>
  </si>
  <si>
    <t>3ème Année</t>
  </si>
  <si>
    <t>4ème Année</t>
  </si>
  <si>
    <t>5ème Année</t>
  </si>
  <si>
    <t>6ème Année</t>
  </si>
  <si>
    <t xml:space="preserve">ENSEMBLE </t>
  </si>
  <si>
    <t>EVOLUTION  DES TAUX  DE  FLUX DE 2006 A 2013</t>
  </si>
  <si>
    <t>Désignation</t>
  </si>
  <si>
    <r>
      <rPr>
        <b/>
        <u/>
        <sz val="10"/>
        <rFont val="Arial"/>
        <family val="2"/>
      </rPr>
      <t>Remarque</t>
    </r>
    <r>
      <rPr>
        <b/>
        <sz val="10"/>
        <rFont val="Arial"/>
        <family val="2"/>
      </rPr>
      <t xml:space="preserve"> : On utilise la population des Nations Unies</t>
    </r>
  </si>
  <si>
    <t>DE 2006 A 2014*</t>
  </si>
  <si>
    <t>EVOLUTION DES EFFECTIFS DES ETUDIANTS BOURSIERS DES  UNIVERSITES ET IST</t>
  </si>
  <si>
    <r>
      <rPr>
        <b/>
        <sz val="18"/>
        <rFont val="Arial"/>
        <family val="2"/>
      </rPr>
      <t xml:space="preserve"> </t>
    </r>
    <r>
      <rPr>
        <b/>
        <u/>
        <sz val="18"/>
        <rFont val="Arial"/>
        <family val="2"/>
      </rPr>
      <t>DE 2006 A 2013</t>
    </r>
  </si>
  <si>
    <t xml:space="preserve"> BOURSIERS (1)</t>
  </si>
  <si>
    <t xml:space="preserve"> INSCRITS (2)</t>
  </si>
  <si>
    <t>RAPPORT (1)/(2)</t>
  </si>
  <si>
    <t>TOTAL 6 Universités</t>
  </si>
  <si>
    <t>total étudiants boursiers</t>
  </si>
  <si>
    <t xml:space="preserve">EVOLUTION DES RATIO ETUDIANTS/ENSEIGNANT DANS LES SIX UNIVERSITES </t>
  </si>
  <si>
    <t>CATEGORIES (FONCTIONNAIRES &amp; E.F.A)</t>
  </si>
  <si>
    <t>S/TOTAL</t>
  </si>
  <si>
    <t xml:space="preserve">ANTANANARIVO </t>
  </si>
  <si>
    <t xml:space="preserve">Ensemble </t>
  </si>
  <si>
    <t xml:space="preserve"> PERSONNEL ADMINISTRATIF ET TECHNIQUE DES UNIVERSITES AU TITRE DE</t>
  </si>
  <si>
    <t xml:space="preserve"> L'ANNEE UNIVERSITAIRE DE 2012-2013</t>
  </si>
  <si>
    <t xml:space="preserve">EVOLUTION DES EFFECTIFS DES ETUDIANTS ETRANGERS </t>
  </si>
  <si>
    <t>Type de diplôme</t>
  </si>
  <si>
    <t>Diplômés 2013</t>
  </si>
  <si>
    <t>BAC+2  et/ou DTS</t>
  </si>
  <si>
    <t>MAÎTRISE</t>
  </si>
  <si>
    <t>IEJ/DEA/Master II</t>
  </si>
  <si>
    <t>Doctorat d'Etat  de docteur en Medécine, et chirurgie  dentaire</t>
  </si>
  <si>
    <t>Doctorat d'Etat  de docteur enMedécine, et chirurgie  dentaire</t>
  </si>
  <si>
    <t>EVOLUTION DES DIPLÔMES PAR TYPE DE DIPLÔME</t>
  </si>
  <si>
    <t>Effectif total des diplômés</t>
  </si>
  <si>
    <t xml:space="preserve">EVOLUTION  DES  DIPLÔMES PAR TYPE DE DIPLÔME </t>
  </si>
  <si>
    <t>DANS  LES SIX UNIVERSITES DE 2006 à 2013</t>
  </si>
  <si>
    <t>A</t>
  </si>
  <si>
    <t>B</t>
  </si>
  <si>
    <t>E</t>
  </si>
  <si>
    <t>G</t>
  </si>
  <si>
    <t>H</t>
  </si>
  <si>
    <t>DE L'ENSEIGNEMENT SUPERIEUR DE 2006 A 2013</t>
  </si>
  <si>
    <t>Bacheliers année n-1</t>
  </si>
  <si>
    <t xml:space="preserve"> Universités</t>
  </si>
  <si>
    <t xml:space="preserve"> IST</t>
  </si>
  <si>
    <t xml:space="preserve"> INSTN</t>
  </si>
  <si>
    <t xml:space="preserve"> CNTEMAD</t>
  </si>
  <si>
    <t>Reste</t>
  </si>
  <si>
    <t xml:space="preserve">EVOLUTION DES NOUVEAUX BACHELIERS ENTRANT EN PREMIERE ANNEE </t>
  </si>
  <si>
    <t>A L'ENSEIGNEMENT SUPERIEUR</t>
  </si>
  <si>
    <t>A L'ENSEIGNEMENT SUPERIEUR DE 2006 A 2013</t>
  </si>
  <si>
    <t xml:space="preserve">TAUX DE TRANSITION DES NOUVEAUX BACHELIERS ENTRANT EN PREMIERE ANNEE </t>
  </si>
  <si>
    <r>
      <t>Nouveaux Bacheliers entrant en</t>
    </r>
    <r>
      <rPr>
        <b/>
        <sz val="14"/>
        <rFont val="Arial"/>
        <family val="2"/>
      </rPr>
      <t xml:space="preserve"> PREMIERE ANNEE PUBLIQUES</t>
    </r>
  </si>
  <si>
    <r>
      <t xml:space="preserve">Nouveaux Bacheliers entrant en </t>
    </r>
    <r>
      <rPr>
        <b/>
        <sz val="14"/>
        <rFont val="Arial"/>
        <family val="2"/>
      </rPr>
      <t>PREMIERE ANNEE PRIVEES</t>
    </r>
  </si>
  <si>
    <t>INSTITUTIONS PRIVEES</t>
  </si>
  <si>
    <t xml:space="preserve"> INSTITUTIONS PUBLIQUES</t>
  </si>
  <si>
    <t xml:space="preserve"> IST et INSTN</t>
  </si>
  <si>
    <t>RESTE AILLEURS</t>
  </si>
  <si>
    <t>(SUITE)</t>
  </si>
  <si>
    <t>Doctorat d'Etat  de docteur en Medécine,chirurgie  dentaire</t>
  </si>
  <si>
    <t>âge</t>
  </si>
  <si>
    <t>2008-2009</t>
  </si>
  <si>
    <t>2009-2010</t>
  </si>
  <si>
    <t>2010-2011</t>
  </si>
  <si>
    <t>MC</t>
  </si>
  <si>
    <t>P</t>
  </si>
  <si>
    <t>PT</t>
  </si>
  <si>
    <t>[25-30[</t>
  </si>
  <si>
    <t>[30-35[</t>
  </si>
  <si>
    <t>[35-40[</t>
  </si>
  <si>
    <t>[40-45[</t>
  </si>
  <si>
    <t>[45-50[</t>
  </si>
  <si>
    <t>[50-55[</t>
  </si>
  <si>
    <t>[55-60[</t>
  </si>
  <si>
    <t>60 et plus</t>
  </si>
  <si>
    <t>TOT</t>
  </si>
  <si>
    <t>âge (années)</t>
  </si>
  <si>
    <t>2011-2012</t>
  </si>
  <si>
    <t>2012-2013</t>
  </si>
  <si>
    <r>
      <rPr>
        <b/>
        <u/>
        <sz val="11"/>
        <color indexed="8"/>
        <rFont val="Calibri"/>
        <family val="2"/>
      </rPr>
      <t>Source</t>
    </r>
    <r>
      <rPr>
        <b/>
        <sz val="11"/>
        <color indexed="8"/>
        <rFont val="Calibri"/>
        <family val="2"/>
      </rPr>
      <t xml:space="preserve"> : MESUPRES/DEPSOS/Service de la Statistique et du Tableau de Bord</t>
    </r>
  </si>
  <si>
    <r>
      <rPr>
        <b/>
        <sz val="11"/>
        <color indexed="8"/>
        <rFont val="Calibri"/>
        <family val="2"/>
      </rPr>
      <t>A</t>
    </r>
    <r>
      <rPr>
        <sz val="10"/>
        <rFont val="Arial"/>
      </rPr>
      <t xml:space="preserve"> : Assistant; </t>
    </r>
    <r>
      <rPr>
        <b/>
        <sz val="11"/>
        <color indexed="8"/>
        <rFont val="Calibri"/>
        <family val="2"/>
      </rPr>
      <t>MC</t>
    </r>
    <r>
      <rPr>
        <sz val="10"/>
        <rFont val="Arial"/>
      </rPr>
      <t xml:space="preserve"> : Maître de Conférence; </t>
    </r>
    <r>
      <rPr>
        <b/>
        <sz val="11"/>
        <color indexed="8"/>
        <rFont val="Calibri"/>
        <family val="2"/>
      </rPr>
      <t>P</t>
    </r>
    <r>
      <rPr>
        <sz val="10"/>
        <rFont val="Arial"/>
      </rPr>
      <t xml:space="preserve"> : Professeur;</t>
    </r>
    <r>
      <rPr>
        <b/>
        <sz val="11"/>
        <color indexed="8"/>
        <rFont val="Calibri"/>
        <family val="2"/>
      </rPr>
      <t xml:space="preserve"> PT</t>
    </r>
    <r>
      <rPr>
        <sz val="10"/>
        <rFont val="Arial"/>
      </rPr>
      <t xml:space="preserve"> : Professeur Titulaire</t>
    </r>
  </si>
  <si>
    <t xml:space="preserve">DIRECTION DES ETUDES, DE LA PLANIFICATION, DE LA STATISTIQUE ET DES ORIENTATIONS STRATEGIQUES
</t>
  </si>
  <si>
    <t>EVOLUTION DES EFFECTIFS DES ETUDIANTS INSCRITS PAR INSTITUTION DE 2006 A 2013</t>
  </si>
  <si>
    <t xml:space="preserve"> PUBLIQUES ET PRIVEES DE 2006  A  2013</t>
  </si>
  <si>
    <t>EVOLUTION DES EFFECTIFS DES ETUDIANTS PAR ANNEE D'ETUDES DE 2006 A 2013</t>
  </si>
  <si>
    <t>EVOLUTION DES EFFECTIFS DES ENSEIGNANTS PERMANENTS  DE 2006 A 2013</t>
  </si>
  <si>
    <t>DE 2006 A 2013</t>
  </si>
  <si>
    <t>EVOLUTION DES DIPLOMES PAR TYPE DE DIPLÔME DE 2006 A 2013</t>
  </si>
  <si>
    <t>EVOLUTION DES ETUDIANTS INSCRITS POUR 100 000 HABITANTS DE 2006 A 2013</t>
  </si>
  <si>
    <t>EVOLUTION  DE TAUX  BRUT DE SCOLARISATION DE 2006 A 2013</t>
  </si>
  <si>
    <t>EVOLUTION  DE TAUX D'ACHEVEMENT DE 2006 A 2013</t>
  </si>
  <si>
    <t>DE 2010  A  2013</t>
  </si>
  <si>
    <t>Total étudiants étrangers</t>
  </si>
  <si>
    <t>EVOLUTION DES EFFECTIFS DES ENSEIGNANTS PERMANENTS PAR GRADE ET PAR AGE</t>
  </si>
  <si>
    <t>DANS LES UNIVERSITES DE 2009 A 2013</t>
  </si>
  <si>
    <r>
      <rPr>
        <b/>
        <u/>
        <sz val="10"/>
        <rFont val="Arial"/>
        <family val="2"/>
      </rPr>
      <t>GLOSSAIRE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: </t>
    </r>
  </si>
  <si>
    <t>Diplôme de Technicien Supérieur</t>
  </si>
  <si>
    <t>Diplôme d'Etudes Approfondies</t>
  </si>
  <si>
    <t>Magistère d'Etudes en Gestion</t>
  </si>
  <si>
    <t>Magistère d'Etudes Juridiques</t>
  </si>
  <si>
    <t>Certificat d'Aptitude Pédagogique de l'Ecole Normale</t>
  </si>
  <si>
    <t>Certificat d'Aptitude Pédagogique de l'Enseignement Technique</t>
  </si>
  <si>
    <t>Doctorat de Troisième Cycle</t>
  </si>
  <si>
    <t>Doctorat Nouveau Régime</t>
  </si>
  <si>
    <t>Diplôme d'Etudes Supérieure Spécialisées</t>
  </si>
  <si>
    <t>Habilité à Diriger de la Recherche</t>
  </si>
  <si>
    <t>DTS :</t>
  </si>
  <si>
    <t>DEA :</t>
  </si>
  <si>
    <t>MEG :</t>
  </si>
  <si>
    <t>MEJ :</t>
  </si>
  <si>
    <t>CAPEN :</t>
  </si>
  <si>
    <t>CAPET :</t>
  </si>
  <si>
    <t>DTC :</t>
  </si>
  <si>
    <t>DNR :</t>
  </si>
  <si>
    <t>DESS :</t>
  </si>
  <si>
    <t>HDR :</t>
  </si>
</sst>
</file>

<file path=xl/styles.xml><?xml version="1.0" encoding="utf-8"?>
<styleSheet xmlns="http://schemas.openxmlformats.org/spreadsheetml/2006/main">
  <numFmts count="6">
    <numFmt numFmtId="172" formatCode="0.0%"/>
    <numFmt numFmtId="173" formatCode="#,##0.0"/>
    <numFmt numFmtId="182" formatCode="0.0"/>
    <numFmt numFmtId="196" formatCode="0.000"/>
    <numFmt numFmtId="212" formatCode="#&quot; &quot;##0"/>
    <numFmt numFmtId="217" formatCode="#,##0.000"/>
  </numFmts>
  <fonts count="73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6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4"/>
      <name val="Arial"/>
      <family val="2"/>
    </font>
    <font>
      <sz val="10"/>
      <color indexed="12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1"/>
      <name val="Arial"/>
      <family val="2"/>
    </font>
    <font>
      <b/>
      <sz val="24"/>
      <name val="Times New Roman"/>
      <family val="1"/>
    </font>
    <font>
      <b/>
      <sz val="2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u/>
      <sz val="12"/>
      <name val="Arial"/>
      <family val="2"/>
    </font>
    <font>
      <b/>
      <u/>
      <sz val="20"/>
      <name val="Arial"/>
      <family val="2"/>
    </font>
    <font>
      <b/>
      <i/>
      <sz val="16"/>
      <name val="Arial"/>
      <family val="2"/>
    </font>
    <font>
      <b/>
      <sz val="16"/>
      <color indexed="12"/>
      <name val="Arial"/>
      <family val="2"/>
    </font>
    <font>
      <sz val="11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14"/>
      <name val="Arial"/>
      <family val="2"/>
    </font>
    <font>
      <u/>
      <sz val="16"/>
      <name val="Arial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8"/>
      <color theme="1"/>
      <name val="Arial"/>
      <family val="2"/>
    </font>
    <font>
      <sz val="16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8"/>
      <color rgb="FF000000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u/>
      <sz val="22"/>
      <color theme="1"/>
      <name val="Arial"/>
      <family val="2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 style="double">
        <color indexed="63"/>
      </left>
      <right/>
      <top style="double">
        <color indexed="63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6" fillId="0" borderId="2" applyNumberFormat="0" applyFill="0" applyAlignment="0" applyProtection="0"/>
    <xf numFmtId="0" fontId="7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7" fillId="0" borderId="0"/>
    <xf numFmtId="0" fontId="26" fillId="0" borderId="0"/>
    <xf numFmtId="9" fontId="1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</cellStyleXfs>
  <cellXfs count="431">
    <xf numFmtId="0" fontId="0" fillId="0" borderId="0" xfId="0"/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10" xfId="0" applyFont="1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quotePrefix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3" fontId="20" fillId="0" borderId="10" xfId="0" applyNumberFormat="1" applyFont="1" applyBorder="1" applyAlignment="1">
      <alignment vertical="center"/>
    </xf>
    <xf numFmtId="0" fontId="0" fillId="0" borderId="0" xfId="0" applyFill="1" applyAlignment="1">
      <alignment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2" fillId="0" borderId="10" xfId="0" applyNumberFormat="1" applyFont="1" applyBorder="1" applyAlignment="1">
      <alignment horizontal="center" vertical="center"/>
    </xf>
    <xf numFmtId="3" fontId="7" fillId="0" borderId="0" xfId="0" applyNumberFormat="1" applyFont="1"/>
    <xf numFmtId="0" fontId="24" fillId="0" borderId="0" xfId="0" applyFont="1" applyAlignment="1">
      <alignment vertical="center"/>
    </xf>
    <xf numFmtId="3" fontId="20" fillId="0" borderId="10" xfId="0" applyNumberFormat="1" applyFont="1" applyBorder="1" applyAlignment="1">
      <alignment horizontal="right" vertical="center"/>
    </xf>
    <xf numFmtId="0" fontId="22" fillId="0" borderId="10" xfId="0" applyFont="1" applyBorder="1" applyAlignment="1">
      <alignment horizontal="center" vertical="center"/>
    </xf>
    <xf numFmtId="10" fontId="20" fillId="0" borderId="10" xfId="0" applyNumberFormat="1" applyFont="1" applyBorder="1" applyAlignment="1">
      <alignment vertical="center"/>
    </xf>
    <xf numFmtId="0" fontId="56" fillId="0" borderId="10" xfId="0" applyFont="1" applyFill="1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0" fillId="0" borderId="0" xfId="0" applyNumberFormat="1" applyFont="1" applyBorder="1" applyAlignment="1">
      <alignment vertical="center"/>
    </xf>
    <xf numFmtId="0" fontId="56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1" fillId="0" borderId="10" xfId="0" applyFont="1" applyBorder="1" applyAlignment="1">
      <alignment vertical="center"/>
    </xf>
    <xf numFmtId="0" fontId="25" fillId="0" borderId="0" xfId="0" quotePrefix="1" applyFont="1" applyAlignment="1">
      <alignment vertical="center"/>
    </xf>
    <xf numFmtId="0" fontId="22" fillId="25" borderId="10" xfId="0" applyFont="1" applyFill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3" fontId="7" fillId="0" borderId="10" xfId="0" applyNumberFormat="1" applyFont="1" applyBorder="1" applyAlignment="1">
      <alignment vertical="center"/>
    </xf>
    <xf numFmtId="3" fontId="31" fillId="0" borderId="0" xfId="44" applyNumberFormat="1" applyFont="1" applyFill="1" applyBorder="1" applyAlignment="1">
      <alignment vertical="center"/>
    </xf>
    <xf numFmtId="0" fontId="7" fillId="0" borderId="0" xfId="0" applyFont="1" applyFill="1" applyBorder="1"/>
    <xf numFmtId="172" fontId="0" fillId="0" borderId="10" xfId="0" applyNumberFormat="1" applyBorder="1" applyAlignment="1">
      <alignment vertical="center"/>
    </xf>
    <xf numFmtId="172" fontId="20" fillId="0" borderId="1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0" fontId="22" fillId="0" borderId="1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3" fontId="0" fillId="0" borderId="0" xfId="0" applyNumberFormat="1"/>
    <xf numFmtId="0" fontId="57" fillId="0" borderId="0" xfId="0" applyFont="1" applyAlignment="1">
      <alignment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3" fontId="24" fillId="0" borderId="10" xfId="0" applyNumberFormat="1" applyFont="1" applyBorder="1" applyAlignment="1">
      <alignment horizontal="right" vertical="center"/>
    </xf>
    <xf numFmtId="0" fontId="56" fillId="26" borderId="10" xfId="0" applyFont="1" applyFill="1" applyBorder="1" applyAlignment="1">
      <alignment horizontal="center" vertical="center"/>
    </xf>
    <xf numFmtId="0" fontId="56" fillId="26" borderId="10" xfId="0" applyFont="1" applyFill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1" fillId="0" borderId="10" xfId="0" applyFont="1" applyFill="1" applyBorder="1" applyAlignment="1">
      <alignment horizontal="left" vertical="center"/>
    </xf>
    <xf numFmtId="0" fontId="24" fillId="27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left" vertical="center"/>
    </xf>
    <xf numFmtId="0" fontId="33" fillId="0" borderId="10" xfId="0" applyFont="1" applyFill="1" applyBorder="1" applyAlignment="1">
      <alignment horizontal="right" vertical="center"/>
    </xf>
    <xf numFmtId="0" fontId="58" fillId="0" borderId="0" xfId="0" applyFont="1" applyAlignment="1">
      <alignment vertical="center"/>
    </xf>
    <xf numFmtId="0" fontId="57" fillId="0" borderId="0" xfId="0" applyFont="1" applyBorder="1" applyAlignment="1">
      <alignment vertical="center"/>
    </xf>
    <xf numFmtId="3" fontId="57" fillId="0" borderId="0" xfId="0" applyNumberFormat="1" applyFont="1" applyAlignment="1">
      <alignment vertical="center"/>
    </xf>
    <xf numFmtId="0" fontId="59" fillId="0" borderId="10" xfId="0" applyFont="1" applyBorder="1" applyAlignment="1">
      <alignment vertical="center"/>
    </xf>
    <xf numFmtId="3" fontId="59" fillId="0" borderId="10" xfId="0" applyNumberFormat="1" applyFont="1" applyBorder="1" applyAlignment="1">
      <alignment vertical="center"/>
    </xf>
    <xf numFmtId="0" fontId="60" fillId="0" borderId="10" xfId="0" applyFont="1" applyBorder="1" applyAlignment="1">
      <alignment horizontal="center" vertical="center"/>
    </xf>
    <xf numFmtId="3" fontId="60" fillId="0" borderId="10" xfId="0" applyNumberFormat="1" applyFont="1" applyBorder="1" applyAlignment="1">
      <alignment vertical="center"/>
    </xf>
    <xf numFmtId="0" fontId="24" fillId="27" borderId="12" xfId="0" applyFont="1" applyFill="1" applyBorder="1" applyAlignment="1">
      <alignment horizontal="center" vertical="center" wrapText="1"/>
    </xf>
    <xf numFmtId="0" fontId="59" fillId="0" borderId="0" xfId="0" applyFont="1" applyAlignment="1">
      <alignment vertical="center"/>
    </xf>
    <xf numFmtId="0" fontId="60" fillId="0" borderId="10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60" fillId="0" borderId="10" xfId="0" applyFont="1" applyBorder="1" applyAlignment="1">
      <alignment vertical="center" wrapText="1"/>
    </xf>
    <xf numFmtId="3" fontId="24" fillId="28" borderId="10" xfId="0" applyNumberFormat="1" applyFont="1" applyFill="1" applyBorder="1" applyAlignment="1">
      <alignment horizontal="right" vertical="center"/>
    </xf>
    <xf numFmtId="0" fontId="24" fillId="28" borderId="10" xfId="0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vertical="center"/>
    </xf>
    <xf numFmtId="0" fontId="35" fillId="0" borderId="10" xfId="0" applyFont="1" applyBorder="1" applyAlignment="1">
      <alignment horizontal="center" vertical="center" wrapText="1"/>
    </xf>
    <xf numFmtId="0" fontId="24" fillId="28" borderId="10" xfId="0" applyFont="1" applyFill="1" applyBorder="1" applyAlignment="1">
      <alignment horizontal="center" vertical="center" wrapText="1"/>
    </xf>
    <xf numFmtId="3" fontId="24" fillId="28" borderId="10" xfId="0" applyNumberFormat="1" applyFont="1" applyFill="1" applyBorder="1" applyAlignment="1">
      <alignment horizontal="right" vertical="center" wrapText="1"/>
    </xf>
    <xf numFmtId="3" fontId="33" fillId="0" borderId="10" xfId="0" applyNumberFormat="1" applyFont="1" applyBorder="1" applyAlignment="1">
      <alignment horizontal="right" vertical="center" wrapText="1"/>
    </xf>
    <xf numFmtId="3" fontId="33" fillId="0" borderId="10" xfId="0" applyNumberFormat="1" applyFont="1" applyFill="1" applyBorder="1" applyAlignment="1">
      <alignment horizontal="right" vertical="center" wrapText="1"/>
    </xf>
    <xf numFmtId="3" fontId="58" fillId="0" borderId="10" xfId="0" applyNumberFormat="1" applyFont="1" applyBorder="1" applyAlignment="1">
      <alignment horizontal="right" vertical="center" wrapText="1"/>
    </xf>
    <xf numFmtId="0" fontId="24" fillId="0" borderId="10" xfId="0" applyFont="1" applyBorder="1" applyAlignment="1">
      <alignment vertical="center"/>
    </xf>
    <xf numFmtId="10" fontId="33" fillId="29" borderId="11" xfId="34" applyNumberFormat="1" applyFont="1" applyFill="1" applyBorder="1" applyAlignment="1">
      <alignment horizontal="right" vertical="center"/>
    </xf>
    <xf numFmtId="10" fontId="33" fillId="0" borderId="11" xfId="34" applyNumberFormat="1" applyFont="1" applyBorder="1" applyAlignment="1">
      <alignment horizontal="right" vertical="center"/>
    </xf>
    <xf numFmtId="10" fontId="33" fillId="29" borderId="10" xfId="34" applyNumberFormat="1" applyFont="1" applyFill="1" applyBorder="1" applyAlignment="1">
      <alignment horizontal="right" vertical="center"/>
    </xf>
    <xf numFmtId="10" fontId="33" fillId="0" borderId="10" xfId="34" applyNumberFormat="1" applyFont="1" applyBorder="1" applyAlignment="1">
      <alignment horizontal="right" vertical="center"/>
    </xf>
    <xf numFmtId="10" fontId="24" fillId="29" borderId="10" xfId="34" applyNumberFormat="1" applyFont="1" applyFill="1" applyBorder="1" applyAlignment="1">
      <alignment horizontal="right" vertical="center"/>
    </xf>
    <xf numFmtId="0" fontId="33" fillId="0" borderId="10" xfId="0" applyFont="1" applyBorder="1" applyAlignment="1">
      <alignment vertical="center"/>
    </xf>
    <xf numFmtId="0" fontId="33" fillId="0" borderId="10" xfId="0" applyFont="1" applyBorder="1" applyAlignment="1">
      <alignment vertical="center" wrapText="1"/>
    </xf>
    <xf numFmtId="3" fontId="33" fillId="0" borderId="10" xfId="0" applyNumberFormat="1" applyFont="1" applyBorder="1" applyAlignment="1">
      <alignment vertical="center"/>
    </xf>
    <xf numFmtId="0" fontId="36" fillId="0" borderId="0" xfId="0" applyFont="1" applyAlignment="1">
      <alignment vertical="center"/>
    </xf>
    <xf numFmtId="217" fontId="33" fillId="0" borderId="10" xfId="0" applyNumberFormat="1" applyFont="1" applyBorder="1" applyAlignment="1">
      <alignment vertical="center"/>
    </xf>
    <xf numFmtId="10" fontId="0" fillId="0" borderId="0" xfId="0" applyNumberFormat="1" applyAlignment="1">
      <alignment vertical="center"/>
    </xf>
    <xf numFmtId="9" fontId="57" fillId="0" borderId="0" xfId="34" applyFont="1" applyAlignment="1">
      <alignment vertical="center"/>
    </xf>
    <xf numFmtId="3" fontId="24" fillId="0" borderId="0" xfId="0" applyNumberFormat="1" applyFont="1" applyFill="1" applyBorder="1" applyAlignment="1">
      <alignment horizontal="right" vertical="center"/>
    </xf>
    <xf numFmtId="0" fontId="57" fillId="0" borderId="0" xfId="0" applyFont="1" applyFill="1" applyAlignment="1">
      <alignment vertical="center"/>
    </xf>
    <xf numFmtId="3" fontId="25" fillId="0" borderId="10" xfId="0" applyNumberFormat="1" applyFont="1" applyBorder="1" applyAlignment="1">
      <alignment vertical="center"/>
    </xf>
    <xf numFmtId="10" fontId="25" fillId="28" borderId="10" xfId="0" applyNumberFormat="1" applyFont="1" applyFill="1" applyBorder="1" applyAlignment="1">
      <alignment vertical="center"/>
    </xf>
    <xf numFmtId="3" fontId="21" fillId="0" borderId="10" xfId="0" applyNumberFormat="1" applyFont="1" applyBorder="1" applyAlignment="1">
      <alignment vertical="center"/>
    </xf>
    <xf numFmtId="10" fontId="21" fillId="28" borderId="10" xfId="0" applyNumberFormat="1" applyFont="1" applyFill="1" applyBorder="1" applyAlignment="1">
      <alignment vertical="center"/>
    </xf>
    <xf numFmtId="0" fontId="21" fillId="28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3" fontId="24" fillId="28" borderId="10" xfId="0" applyNumberFormat="1" applyFont="1" applyFill="1" applyBorder="1" applyAlignment="1">
      <alignment vertical="center"/>
    </xf>
    <xf numFmtId="0" fontId="38" fillId="0" borderId="0" xfId="0" applyFont="1"/>
    <xf numFmtId="0" fontId="41" fillId="0" borderId="10" xfId="0" applyFont="1" applyBorder="1" applyAlignment="1">
      <alignment horizontal="center" vertical="center"/>
    </xf>
    <xf numFmtId="0" fontId="41" fillId="0" borderId="10" xfId="0" applyFont="1" applyBorder="1" applyAlignment="1">
      <alignment vertical="center"/>
    </xf>
    <xf numFmtId="3" fontId="42" fillId="0" borderId="10" xfId="0" applyNumberFormat="1" applyFont="1" applyBorder="1" applyAlignment="1">
      <alignment vertical="center"/>
    </xf>
    <xf numFmtId="0" fontId="41" fillId="28" borderId="10" xfId="0" applyFont="1" applyFill="1" applyBorder="1" applyAlignment="1">
      <alignment vertical="center"/>
    </xf>
    <xf numFmtId="10" fontId="41" fillId="28" borderId="10" xfId="0" applyNumberFormat="1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3" fontId="43" fillId="0" borderId="10" xfId="0" applyNumberFormat="1" applyFont="1" applyBorder="1" applyAlignment="1">
      <alignment vertical="center"/>
    </xf>
    <xf numFmtId="10" fontId="36" fillId="28" borderId="10" xfId="0" applyNumberFormat="1" applyFont="1" applyFill="1" applyBorder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1" fillId="28" borderId="10" xfId="0" applyFont="1" applyFill="1" applyBorder="1" applyAlignment="1">
      <alignment horizontal="center" vertical="center"/>
    </xf>
    <xf numFmtId="10" fontId="43" fillId="0" borderId="10" xfId="0" applyNumberFormat="1" applyFont="1" applyBorder="1" applyAlignment="1">
      <alignment vertical="center"/>
    </xf>
    <xf numFmtId="0" fontId="36" fillId="28" borderId="10" xfId="0" applyFont="1" applyFill="1" applyBorder="1" applyAlignment="1">
      <alignment horizontal="center" vertical="center"/>
    </xf>
    <xf numFmtId="3" fontId="36" fillId="28" borderId="10" xfId="0" applyNumberFormat="1" applyFont="1" applyFill="1" applyBorder="1" applyAlignment="1">
      <alignment vertical="center"/>
    </xf>
    <xf numFmtId="0" fontId="41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8" fillId="0" borderId="0" xfId="0" applyFont="1" applyAlignment="1">
      <alignment vertical="top"/>
    </xf>
    <xf numFmtId="0" fontId="21" fillId="0" borderId="0" xfId="0" applyFont="1"/>
    <xf numFmtId="0" fontId="22" fillId="0" borderId="0" xfId="0" applyFont="1"/>
    <xf numFmtId="3" fontId="41" fillId="0" borderId="10" xfId="0" applyNumberFormat="1" applyFont="1" applyBorder="1" applyAlignment="1">
      <alignment horizontal="center" vertical="center"/>
    </xf>
    <xf numFmtId="0" fontId="42" fillId="0" borderId="10" xfId="0" applyFont="1" applyBorder="1" applyAlignment="1">
      <alignment vertical="center"/>
    </xf>
    <xf numFmtId="0" fontId="41" fillId="30" borderId="10" xfId="0" applyFont="1" applyFill="1" applyBorder="1" applyAlignment="1">
      <alignment vertical="center"/>
    </xf>
    <xf numFmtId="3" fontId="46" fillId="30" borderId="10" xfId="0" applyNumberFormat="1" applyFont="1" applyFill="1" applyBorder="1" applyAlignment="1">
      <alignment vertical="center"/>
    </xf>
    <xf numFmtId="0" fontId="41" fillId="25" borderId="10" xfId="0" applyFont="1" applyFill="1" applyBorder="1" applyAlignment="1">
      <alignment vertical="center"/>
    </xf>
    <xf numFmtId="3" fontId="46" fillId="25" borderId="10" xfId="0" applyNumberFormat="1" applyFont="1" applyFill="1" applyBorder="1" applyAlignment="1">
      <alignment vertical="center"/>
    </xf>
    <xf numFmtId="0" fontId="41" fillId="31" borderId="10" xfId="0" applyFont="1" applyFill="1" applyBorder="1" applyAlignment="1">
      <alignment horizontal="center" vertical="center" wrapText="1"/>
    </xf>
    <xf numFmtId="3" fontId="41" fillId="31" borderId="10" xfId="0" applyNumberFormat="1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62" fillId="0" borderId="11" xfId="0" applyFont="1" applyFill="1" applyBorder="1" applyAlignment="1">
      <alignment horizontal="center" vertical="center"/>
    </xf>
    <xf numFmtId="0" fontId="62" fillId="0" borderId="10" xfId="0" applyFont="1" applyFill="1" applyBorder="1" applyAlignment="1">
      <alignment vertical="center"/>
    </xf>
    <xf numFmtId="3" fontId="41" fillId="0" borderId="10" xfId="0" applyNumberFormat="1" applyFont="1" applyBorder="1" applyAlignment="1">
      <alignment vertical="center"/>
    </xf>
    <xf numFmtId="0" fontId="62" fillId="0" borderId="10" xfId="0" applyFont="1" applyFill="1" applyBorder="1" applyAlignment="1">
      <alignment vertical="center" wrapText="1"/>
    </xf>
    <xf numFmtId="0" fontId="62" fillId="0" borderId="10" xfId="0" applyFont="1" applyFill="1" applyBorder="1" applyAlignment="1">
      <alignment horizontal="center" vertical="center"/>
    </xf>
    <xf numFmtId="3" fontId="41" fillId="0" borderId="10" xfId="0" applyNumberFormat="1" applyFont="1" applyBorder="1" applyAlignment="1">
      <alignment horizontal="right" vertical="center"/>
    </xf>
    <xf numFmtId="3" fontId="42" fillId="0" borderId="10" xfId="0" applyNumberFormat="1" applyFont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3" fontId="41" fillId="0" borderId="0" xfId="0" applyNumberFormat="1" applyFont="1" applyBorder="1" applyAlignment="1">
      <alignment vertical="center"/>
    </xf>
    <xf numFmtId="3" fontId="20" fillId="0" borderId="0" xfId="0" applyNumberFormat="1" applyFont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top"/>
    </xf>
    <xf numFmtId="3" fontId="33" fillId="0" borderId="10" xfId="0" applyNumberFormat="1" applyFont="1" applyBorder="1" applyAlignment="1">
      <alignment horizontal="right" vertical="center"/>
    </xf>
    <xf numFmtId="0" fontId="43" fillId="0" borderId="0" xfId="0" applyFont="1"/>
    <xf numFmtId="3" fontId="42" fillId="0" borderId="10" xfId="0" applyNumberFormat="1" applyFont="1" applyBorder="1" applyAlignment="1">
      <alignment horizontal="right" vertical="center" wrapText="1"/>
    </xf>
    <xf numFmtId="3" fontId="41" fillId="0" borderId="10" xfId="0" applyNumberFormat="1" applyFont="1" applyBorder="1" applyAlignment="1">
      <alignment horizontal="right" vertical="center" wrapText="1"/>
    </xf>
    <xf numFmtId="0" fontId="24" fillId="0" borderId="12" xfId="0" applyFont="1" applyBorder="1" applyAlignment="1">
      <alignment horizontal="center" vertical="center" wrapText="1"/>
    </xf>
    <xf numFmtId="3" fontId="24" fillId="0" borderId="12" xfId="0" applyNumberFormat="1" applyFont="1" applyBorder="1" applyAlignment="1">
      <alignment vertical="center" wrapText="1"/>
    </xf>
    <xf numFmtId="3" fontId="24" fillId="0" borderId="12" xfId="0" applyNumberFormat="1" applyFont="1" applyBorder="1" applyAlignment="1">
      <alignment horizontal="center" vertical="center" wrapText="1"/>
    </xf>
    <xf numFmtId="0" fontId="24" fillId="32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4" fillId="0" borderId="10" xfId="0" applyFont="1" applyFill="1" applyBorder="1" applyAlignment="1">
      <alignment horizontal="center" vertical="center" wrapText="1"/>
    </xf>
    <xf numFmtId="3" fontId="58" fillId="0" borderId="10" xfId="0" applyNumberFormat="1" applyFont="1" applyFill="1" applyBorder="1" applyAlignment="1">
      <alignment horizontal="right" vertical="center" wrapText="1"/>
    </xf>
    <xf numFmtId="3" fontId="58" fillId="0" borderId="0" xfId="0" applyNumberFormat="1" applyFont="1" applyFill="1" applyBorder="1" applyAlignment="1">
      <alignment horizontal="right" vertical="center" wrapText="1"/>
    </xf>
    <xf numFmtId="10" fontId="33" fillId="0" borderId="0" xfId="34" applyNumberFormat="1" applyFont="1" applyFill="1" applyBorder="1" applyAlignment="1">
      <alignment horizontal="right" vertical="center"/>
    </xf>
    <xf numFmtId="10" fontId="24" fillId="32" borderId="10" xfId="34" applyNumberFormat="1" applyFont="1" applyFill="1" applyBorder="1" applyAlignment="1">
      <alignment vertical="center"/>
    </xf>
    <xf numFmtId="10" fontId="24" fillId="0" borderId="0" xfId="34" applyNumberFormat="1" applyFont="1" applyFill="1" applyBorder="1" applyAlignment="1">
      <alignment vertical="top"/>
    </xf>
    <xf numFmtId="0" fontId="0" fillId="0" borderId="0" xfId="0" applyAlignment="1">
      <alignment vertical="top"/>
    </xf>
    <xf numFmtId="3" fontId="33" fillId="0" borderId="10" xfId="0" applyNumberFormat="1" applyFont="1" applyFill="1" applyBorder="1" applyAlignment="1">
      <alignment vertical="center"/>
    </xf>
    <xf numFmtId="3" fontId="24" fillId="0" borderId="10" xfId="0" applyNumberFormat="1" applyFont="1" applyFill="1" applyBorder="1" applyAlignment="1">
      <alignment vertical="center"/>
    </xf>
    <xf numFmtId="10" fontId="24" fillId="28" borderId="10" xfId="34" applyNumberFormat="1" applyFont="1" applyFill="1" applyBorder="1" applyAlignment="1">
      <alignment horizontal="right" vertical="center"/>
    </xf>
    <xf numFmtId="3" fontId="33" fillId="0" borderId="10" xfId="0" applyNumberFormat="1" applyFont="1" applyFill="1" applyBorder="1" applyAlignment="1">
      <alignment horizontal="right" vertical="center"/>
    </xf>
    <xf numFmtId="0" fontId="33" fillId="0" borderId="10" xfId="0" applyFont="1" applyBorder="1"/>
    <xf numFmtId="0" fontId="63" fillId="0" borderId="0" xfId="0" applyFont="1" applyFill="1" applyAlignment="1">
      <alignment horizontal="center"/>
    </xf>
    <xf numFmtId="3" fontId="24" fillId="28" borderId="10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/>
    </xf>
    <xf numFmtId="172" fontId="24" fillId="0" borderId="10" xfId="0" applyNumberFormat="1" applyFont="1" applyBorder="1" applyAlignment="1">
      <alignment horizontal="right" vertical="center"/>
    </xf>
    <xf numFmtId="0" fontId="38" fillId="0" borderId="0" xfId="0" applyFont="1" applyAlignment="1">
      <alignment vertical="center"/>
    </xf>
    <xf numFmtId="0" fontId="41" fillId="0" borderId="10" xfId="0" applyFont="1" applyFill="1" applyBorder="1" applyAlignment="1">
      <alignment horizontal="center" vertical="center"/>
    </xf>
    <xf numFmtId="0" fontId="42" fillId="0" borderId="10" xfId="0" applyFont="1" applyFill="1" applyBorder="1" applyAlignment="1">
      <alignment horizontal="left" vertical="center"/>
    </xf>
    <xf numFmtId="0" fontId="42" fillId="0" borderId="10" xfId="0" applyFont="1" applyFill="1" applyBorder="1" applyAlignment="1">
      <alignment horizontal="right" vertical="center"/>
    </xf>
    <xf numFmtId="0" fontId="41" fillId="0" borderId="10" xfId="0" applyFont="1" applyFill="1" applyBorder="1" applyAlignment="1">
      <alignment horizontal="center" vertical="center" wrapText="1"/>
    </xf>
    <xf numFmtId="3" fontId="41" fillId="0" borderId="10" xfId="0" applyNumberFormat="1" applyFont="1" applyFill="1" applyBorder="1" applyAlignment="1">
      <alignment horizontal="right" vertical="center"/>
    </xf>
    <xf numFmtId="0" fontId="41" fillId="0" borderId="10" xfId="0" applyFont="1" applyFill="1" applyBorder="1" applyAlignment="1">
      <alignment horizontal="right" vertical="center"/>
    </xf>
    <xf numFmtId="3" fontId="41" fillId="28" borderId="10" xfId="0" applyNumberFormat="1" applyFont="1" applyFill="1" applyBorder="1" applyAlignment="1">
      <alignment horizontal="right" vertical="center"/>
    </xf>
    <xf numFmtId="0" fontId="64" fillId="0" borderId="0" xfId="0" applyFont="1" applyAlignment="1">
      <alignment vertical="center"/>
    </xf>
    <xf numFmtId="172" fontId="0" fillId="0" borderId="0" xfId="0" applyNumberFormat="1" applyBorder="1" applyAlignment="1">
      <alignment vertical="center"/>
    </xf>
    <xf numFmtId="0" fontId="41" fillId="0" borderId="10" xfId="0" applyFont="1" applyFill="1" applyBorder="1" applyAlignment="1">
      <alignment horizontal="left" vertical="center"/>
    </xf>
    <xf numFmtId="3" fontId="65" fillId="0" borderId="10" xfId="0" applyNumberFormat="1" applyFont="1" applyBorder="1" applyAlignment="1">
      <alignment vertical="center"/>
    </xf>
    <xf numFmtId="3" fontId="62" fillId="0" borderId="10" xfId="0" applyNumberFormat="1" applyFont="1" applyBorder="1" applyAlignment="1">
      <alignment vertical="center"/>
    </xf>
    <xf numFmtId="0" fontId="36" fillId="0" borderId="0" xfId="33" applyFont="1" applyBorder="1"/>
    <xf numFmtId="0" fontId="26" fillId="0" borderId="0" xfId="33"/>
    <xf numFmtId="0" fontId="7" fillId="0" borderId="0" xfId="33" applyFont="1" applyBorder="1"/>
    <xf numFmtId="0" fontId="7" fillId="0" borderId="0" xfId="33" applyFont="1" applyBorder="1" applyAlignment="1"/>
    <xf numFmtId="0" fontId="7" fillId="0" borderId="0" xfId="33" applyFont="1" applyBorder="1" applyAlignment="1">
      <alignment horizontal="center"/>
    </xf>
    <xf numFmtId="212" fontId="7" fillId="0" borderId="0" xfId="33" applyNumberFormat="1" applyFont="1" applyBorder="1" applyAlignment="1">
      <alignment horizontal="center" vertical="center"/>
    </xf>
    <xf numFmtId="2" fontId="20" fillId="0" borderId="0" xfId="33" applyNumberFormat="1" applyFont="1" applyBorder="1" applyAlignment="1">
      <alignment horizontal="center" vertical="center"/>
    </xf>
    <xf numFmtId="196" fontId="20" fillId="0" borderId="0" xfId="33" applyNumberFormat="1" applyFont="1" applyBorder="1" applyAlignment="1">
      <alignment horizontal="center" vertical="center"/>
    </xf>
    <xf numFmtId="212" fontId="20" fillId="0" borderId="0" xfId="33" applyNumberFormat="1" applyFont="1" applyBorder="1" applyAlignment="1">
      <alignment horizontal="center" vertical="center"/>
    </xf>
    <xf numFmtId="0" fontId="22" fillId="0" borderId="0" xfId="33" applyFont="1" applyBorder="1" applyAlignment="1">
      <alignment vertical="center"/>
    </xf>
    <xf numFmtId="3" fontId="22" fillId="0" borderId="0" xfId="33" applyNumberFormat="1" applyFont="1" applyBorder="1" applyAlignment="1">
      <alignment horizontal="center" vertical="center"/>
    </xf>
    <xf numFmtId="0" fontId="24" fillId="0" borderId="0" xfId="33" applyFont="1" applyAlignment="1"/>
    <xf numFmtId="0" fontId="24" fillId="0" borderId="10" xfId="33" applyFont="1" applyBorder="1" applyAlignment="1">
      <alignment horizontal="center" vertical="center"/>
    </xf>
    <xf numFmtId="0" fontId="24" fillId="0" borderId="10" xfId="33" applyFont="1" applyFill="1" applyBorder="1" applyAlignment="1">
      <alignment vertical="center"/>
    </xf>
    <xf numFmtId="0" fontId="33" fillId="0" borderId="10" xfId="33" applyFont="1" applyFill="1" applyBorder="1" applyAlignment="1">
      <alignment horizontal="center" vertical="center"/>
    </xf>
    <xf numFmtId="3" fontId="24" fillId="0" borderId="10" xfId="33" applyNumberFormat="1" applyFont="1" applyFill="1" applyBorder="1" applyAlignment="1">
      <alignment horizontal="center" vertical="center"/>
    </xf>
    <xf numFmtId="3" fontId="33" fillId="0" borderId="10" xfId="33" applyNumberFormat="1" applyFont="1" applyFill="1" applyBorder="1" applyAlignment="1">
      <alignment horizontal="center" vertical="center"/>
    </xf>
    <xf numFmtId="0" fontId="24" fillId="0" borderId="10" xfId="33" applyFont="1" applyBorder="1" applyAlignment="1">
      <alignment vertical="center"/>
    </xf>
    <xf numFmtId="3" fontId="24" fillId="0" borderId="10" xfId="33" applyNumberFormat="1" applyFont="1" applyBorder="1" applyAlignment="1">
      <alignment horizontal="center" vertical="center"/>
    </xf>
    <xf numFmtId="0" fontId="20" fillId="0" borderId="10" xfId="33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0" fontId="23" fillId="0" borderId="0" xfId="0" applyFont="1" applyFill="1"/>
    <xf numFmtId="0" fontId="7" fillId="0" borderId="0" xfId="0" applyFont="1" applyFill="1"/>
    <xf numFmtId="0" fontId="34" fillId="0" borderId="0" xfId="0" applyFont="1" applyFill="1"/>
    <xf numFmtId="3" fontId="23" fillId="0" borderId="0" xfId="0" applyNumberFormat="1" applyFont="1" applyFill="1"/>
    <xf numFmtId="3" fontId="66" fillId="0" borderId="10" xfId="0" applyNumberFormat="1" applyFont="1" applyFill="1" applyBorder="1" applyAlignment="1">
      <alignment vertical="center"/>
    </xf>
    <xf numFmtId="0" fontId="24" fillId="0" borderId="10" xfId="0" applyFont="1" applyFill="1" applyBorder="1" applyAlignment="1">
      <alignment vertical="center"/>
    </xf>
    <xf numFmtId="3" fontId="24" fillId="32" borderId="10" xfId="0" applyNumberFormat="1" applyFont="1" applyFill="1" applyBorder="1" applyAlignment="1">
      <alignment vertical="center"/>
    </xf>
    <xf numFmtId="0" fontId="56" fillId="29" borderId="0" xfId="0" applyFont="1" applyFill="1" applyBorder="1" applyAlignment="1">
      <alignment horizontal="center" vertical="center" wrapText="1"/>
    </xf>
    <xf numFmtId="3" fontId="0" fillId="29" borderId="10" xfId="0" applyNumberFormat="1" applyFont="1" applyFill="1" applyBorder="1" applyAlignment="1">
      <alignment horizontal="center" vertical="center"/>
    </xf>
    <xf numFmtId="3" fontId="0" fillId="29" borderId="0" xfId="0" applyNumberFormat="1" applyFont="1" applyFill="1" applyBorder="1" applyAlignment="1">
      <alignment horizontal="center" vertical="center"/>
    </xf>
    <xf numFmtId="0" fontId="56" fillId="0" borderId="10" xfId="0" applyFont="1" applyFill="1" applyBorder="1" applyAlignment="1">
      <alignment horizontal="right" vertical="center" wrapText="1"/>
    </xf>
    <xf numFmtId="3" fontId="0" fillId="0" borderId="0" xfId="0" applyNumberFormat="1" applyFont="1" applyBorder="1" applyAlignment="1">
      <alignment horizontal="center" vertical="center"/>
    </xf>
    <xf numFmtId="0" fontId="56" fillId="29" borderId="10" xfId="0" applyFont="1" applyFill="1" applyBorder="1" applyAlignment="1">
      <alignment horizontal="center" vertical="center"/>
    </xf>
    <xf numFmtId="0" fontId="56" fillId="29" borderId="10" xfId="0" applyFont="1" applyFill="1" applyBorder="1" applyAlignment="1">
      <alignment horizontal="center" vertical="center" wrapText="1"/>
    </xf>
    <xf numFmtId="0" fontId="56" fillId="29" borderId="10" xfId="0" applyFont="1" applyFill="1" applyBorder="1" applyAlignment="1">
      <alignment horizontal="right" vertical="center"/>
    </xf>
    <xf numFmtId="0" fontId="56" fillId="0" borderId="10" xfId="0" applyFont="1" applyFill="1" applyBorder="1" applyAlignment="1">
      <alignment horizontal="right" vertical="center"/>
    </xf>
    <xf numFmtId="3" fontId="0" fillId="29" borderId="0" xfId="0" applyNumberFormat="1" applyFill="1" applyBorder="1" applyAlignment="1">
      <alignment horizontal="center" vertical="center"/>
    </xf>
    <xf numFmtId="0" fontId="56" fillId="29" borderId="0" xfId="0" applyFont="1" applyFill="1" applyAlignment="1">
      <alignment vertical="center"/>
    </xf>
    <xf numFmtId="0" fontId="56" fillId="26" borderId="10" xfId="0" applyFont="1" applyFill="1" applyBorder="1" applyAlignment="1">
      <alignment vertical="center"/>
    </xf>
    <xf numFmtId="182" fontId="56" fillId="29" borderId="0" xfId="0" applyNumberFormat="1" applyFont="1" applyFill="1" applyAlignment="1">
      <alignment vertical="center"/>
    </xf>
    <xf numFmtId="0" fontId="56" fillId="29" borderId="10" xfId="0" applyFont="1" applyFill="1" applyBorder="1" applyAlignment="1">
      <alignment vertical="center"/>
    </xf>
    <xf numFmtId="0" fontId="0" fillId="29" borderId="0" xfId="0" applyFill="1" applyAlignment="1">
      <alignment vertical="center"/>
    </xf>
    <xf numFmtId="182" fontId="0" fillId="29" borderId="0" xfId="0" applyNumberFormat="1" applyFill="1" applyAlignment="1">
      <alignment vertical="center"/>
    </xf>
    <xf numFmtId="0" fontId="56" fillId="0" borderId="0" xfId="0" applyFont="1" applyFill="1" applyBorder="1" applyAlignment="1">
      <alignment horizontal="right" vertical="center"/>
    </xf>
    <xf numFmtId="0" fontId="56" fillId="29" borderId="0" xfId="0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33" borderId="0" xfId="0" applyFill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6" fillId="29" borderId="13" xfId="0" applyFont="1" applyFill="1" applyBorder="1" applyAlignment="1">
      <alignment horizontal="center" vertical="center"/>
    </xf>
    <xf numFmtId="0" fontId="56" fillId="29" borderId="14" xfId="0" applyFont="1" applyFill="1" applyBorder="1" applyAlignment="1">
      <alignment horizontal="center" vertical="center"/>
    </xf>
    <xf numFmtId="0" fontId="56" fillId="29" borderId="12" xfId="0" applyFont="1" applyFill="1" applyBorder="1" applyAlignment="1">
      <alignment horizontal="center" vertical="center"/>
    </xf>
    <xf numFmtId="0" fontId="56" fillId="29" borderId="15" xfId="0" applyFont="1" applyFill="1" applyBorder="1" applyAlignment="1">
      <alignment horizontal="center" vertical="center"/>
    </xf>
    <xf numFmtId="0" fontId="56" fillId="29" borderId="16" xfId="0" applyFont="1" applyFill="1" applyBorder="1" applyAlignment="1">
      <alignment horizontal="center" vertical="center"/>
    </xf>
    <xf numFmtId="0" fontId="56" fillId="29" borderId="12" xfId="0" applyFont="1" applyFill="1" applyBorder="1" applyAlignment="1">
      <alignment horizontal="center" vertical="center" wrapText="1"/>
    </xf>
    <xf numFmtId="0" fontId="56" fillId="29" borderId="15" xfId="0" applyFont="1" applyFill="1" applyBorder="1" applyAlignment="1">
      <alignment horizontal="center" vertical="center" wrapText="1"/>
    </xf>
    <xf numFmtId="3" fontId="33" fillId="29" borderId="10" xfId="0" applyNumberFormat="1" applyFont="1" applyFill="1" applyBorder="1" applyAlignment="1">
      <alignment horizontal="right" vertical="center"/>
    </xf>
    <xf numFmtId="3" fontId="24" fillId="29" borderId="10" xfId="0" applyNumberFormat="1" applyFont="1" applyFill="1" applyBorder="1" applyAlignment="1">
      <alignment horizontal="right" vertical="center"/>
    </xf>
    <xf numFmtId="3" fontId="24" fillId="32" borderId="10" xfId="0" applyNumberFormat="1" applyFont="1" applyFill="1" applyBorder="1" applyAlignment="1">
      <alignment horizontal="right" vertical="center"/>
    </xf>
    <xf numFmtId="0" fontId="37" fillId="0" borderId="0" xfId="0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58" fillId="0" borderId="10" xfId="0" applyFont="1" applyFill="1" applyBorder="1" applyAlignment="1">
      <alignment horizontal="center" vertical="center"/>
    </xf>
    <xf numFmtId="0" fontId="58" fillId="0" borderId="10" xfId="0" applyFont="1" applyFill="1" applyBorder="1" applyAlignment="1">
      <alignment horizontal="center" vertical="center" wrapText="1"/>
    </xf>
    <xf numFmtId="0" fontId="58" fillId="29" borderId="10" xfId="0" applyFont="1" applyFill="1" applyBorder="1" applyAlignment="1">
      <alignment horizontal="left" vertical="center"/>
    </xf>
    <xf numFmtId="0" fontId="58" fillId="0" borderId="10" xfId="0" applyFont="1" applyFill="1" applyBorder="1" applyAlignment="1">
      <alignment horizontal="left" vertical="center" wrapText="1"/>
    </xf>
    <xf numFmtId="0" fontId="58" fillId="0" borderId="10" xfId="0" applyFont="1" applyFill="1" applyBorder="1" applyAlignment="1">
      <alignment horizontal="left" vertical="center"/>
    </xf>
    <xf numFmtId="0" fontId="58" fillId="32" borderId="10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/>
    </xf>
    <xf numFmtId="3" fontId="7" fillId="29" borderId="0" xfId="0" applyNumberFormat="1" applyFont="1" applyFill="1" applyBorder="1" applyAlignment="1">
      <alignment horizontal="center" vertical="center"/>
    </xf>
    <xf numFmtId="172" fontId="0" fillId="0" borderId="0" xfId="34" applyNumberFormat="1" applyFont="1" applyAlignment="1">
      <alignment vertical="center"/>
    </xf>
    <xf numFmtId="0" fontId="58" fillId="29" borderId="10" xfId="0" applyFont="1" applyFill="1" applyBorder="1" applyAlignment="1">
      <alignment horizontal="center" vertical="center"/>
    </xf>
    <xf numFmtId="0" fontId="58" fillId="29" borderId="10" xfId="0" applyFont="1" applyFill="1" applyBorder="1" applyAlignment="1">
      <alignment horizontal="center" vertical="center" wrapText="1"/>
    </xf>
    <xf numFmtId="0" fontId="58" fillId="29" borderId="10" xfId="0" applyFont="1" applyFill="1" applyBorder="1" applyAlignment="1">
      <alignment horizontal="left" vertical="center" wrapText="1"/>
    </xf>
    <xf numFmtId="0" fontId="50" fillId="0" borderId="10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/>
    </xf>
    <xf numFmtId="3" fontId="49" fillId="0" borderId="0" xfId="0" applyNumberFormat="1" applyFont="1" applyBorder="1" applyAlignment="1">
      <alignment horizontal="center" vertical="center"/>
    </xf>
    <xf numFmtId="3" fontId="49" fillId="0" borderId="0" xfId="0" applyNumberFormat="1" applyFont="1" applyFill="1" applyBorder="1" applyAlignment="1">
      <alignment horizontal="center" vertical="center"/>
    </xf>
    <xf numFmtId="3" fontId="25" fillId="0" borderId="0" xfId="0" applyNumberFormat="1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49" fillId="0" borderId="10" xfId="0" applyFont="1" applyFill="1" applyBorder="1" applyAlignment="1">
      <alignment horizontal="right" vertical="center" wrapText="1"/>
    </xf>
    <xf numFmtId="173" fontId="49" fillId="0" borderId="10" xfId="0" applyNumberFormat="1" applyFont="1" applyBorder="1" applyAlignment="1">
      <alignment horizontal="center" vertical="center" wrapText="1"/>
    </xf>
    <xf numFmtId="182" fontId="0" fillId="0" borderId="10" xfId="0" applyNumberFormat="1" applyBorder="1" applyAlignment="1">
      <alignment vertical="center"/>
    </xf>
    <xf numFmtId="173" fontId="49" fillId="0" borderId="0" xfId="0" applyNumberFormat="1" applyFont="1" applyBorder="1" applyAlignment="1">
      <alignment horizontal="center" vertical="center" wrapText="1"/>
    </xf>
    <xf numFmtId="4" fontId="49" fillId="0" borderId="10" xfId="0" applyNumberFormat="1" applyFont="1" applyBorder="1" applyAlignment="1">
      <alignment horizontal="center" vertical="center" wrapText="1"/>
    </xf>
    <xf numFmtId="182" fontId="0" fillId="0" borderId="10" xfId="0" applyNumberFormat="1" applyBorder="1" applyAlignment="1">
      <alignment horizontal="center" vertical="center" wrapText="1"/>
    </xf>
    <xf numFmtId="182" fontId="0" fillId="0" borderId="0" xfId="0" applyNumberFormat="1" applyFill="1" applyBorder="1" applyAlignment="1">
      <alignment vertical="center"/>
    </xf>
    <xf numFmtId="0" fontId="34" fillId="0" borderId="0" xfId="0" applyFont="1" applyAlignment="1">
      <alignment vertical="center"/>
    </xf>
    <xf numFmtId="0" fontId="47" fillId="0" borderId="0" xfId="0" quotePrefix="1" applyFont="1" applyFill="1" applyAlignment="1">
      <alignment horizontal="left" vertical="center"/>
    </xf>
    <xf numFmtId="0" fontId="48" fillId="0" borderId="0" xfId="0" applyFont="1" applyFill="1" applyBorder="1" applyAlignment="1">
      <alignment vertical="center"/>
    </xf>
    <xf numFmtId="0" fontId="48" fillId="0" borderId="0" xfId="0" applyFont="1" applyFill="1" applyAlignment="1">
      <alignment vertical="center"/>
    </xf>
    <xf numFmtId="0" fontId="34" fillId="0" borderId="0" xfId="0" applyFont="1" applyFill="1" applyBorder="1" applyAlignment="1">
      <alignment vertical="center"/>
    </xf>
    <xf numFmtId="0" fontId="20" fillId="0" borderId="0" xfId="0" quotePrefix="1" applyFont="1" applyFill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37" fillId="0" borderId="0" xfId="0" quotePrefix="1" applyFont="1" applyFill="1" applyAlignment="1">
      <alignment horizontal="center" vertical="center"/>
    </xf>
    <xf numFmtId="0" fontId="37" fillId="0" borderId="0" xfId="0" quotePrefix="1" applyFont="1" applyFill="1" applyAlignment="1">
      <alignment vertical="center"/>
    </xf>
    <xf numFmtId="0" fontId="33" fillId="0" borderId="17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left" vertical="center" wrapText="1"/>
    </xf>
    <xf numFmtId="0" fontId="33" fillId="0" borderId="17" xfId="0" applyFont="1" applyBorder="1" applyAlignment="1">
      <alignment vertical="center" wrapText="1"/>
    </xf>
    <xf numFmtId="3" fontId="33" fillId="0" borderId="17" xfId="0" applyNumberFormat="1" applyFont="1" applyBorder="1" applyAlignment="1">
      <alignment horizontal="right" vertical="center"/>
    </xf>
    <xf numFmtId="3" fontId="33" fillId="0" borderId="18" xfId="0" applyNumberFormat="1" applyFont="1" applyBorder="1" applyAlignment="1">
      <alignment horizontal="right" vertical="center"/>
    </xf>
    <xf numFmtId="0" fontId="33" fillId="0" borderId="19" xfId="0" applyFont="1" applyBorder="1" applyAlignment="1">
      <alignment vertical="center" wrapText="1"/>
    </xf>
    <xf numFmtId="3" fontId="33" fillId="0" borderId="19" xfId="0" applyNumberFormat="1" applyFont="1" applyBorder="1" applyAlignment="1">
      <alignment horizontal="right" vertical="center"/>
    </xf>
    <xf numFmtId="3" fontId="33" fillId="0" borderId="20" xfId="0" applyNumberFormat="1" applyFont="1" applyBorder="1" applyAlignment="1">
      <alignment horizontal="right" vertical="center"/>
    </xf>
    <xf numFmtId="3" fontId="33" fillId="0" borderId="11" xfId="0" applyNumberFormat="1" applyFont="1" applyBorder="1" applyAlignment="1">
      <alignment horizontal="right" vertical="center"/>
    </xf>
    <xf numFmtId="3" fontId="33" fillId="0" borderId="12" xfId="0" applyNumberFormat="1" applyFont="1" applyBorder="1" applyAlignment="1">
      <alignment horizontal="right" vertical="center"/>
    </xf>
    <xf numFmtId="173" fontId="33" fillId="0" borderId="17" xfId="0" applyNumberFormat="1" applyFont="1" applyBorder="1" applyAlignment="1">
      <alignment horizontal="right" vertical="center" wrapText="1"/>
    </xf>
    <xf numFmtId="173" fontId="33" fillId="0" borderId="10" xfId="0" applyNumberFormat="1" applyFont="1" applyBorder="1" applyAlignment="1">
      <alignment horizontal="right" vertical="center" wrapText="1"/>
    </xf>
    <xf numFmtId="173" fontId="33" fillId="0" borderId="18" xfId="0" applyNumberFormat="1" applyFont="1" applyBorder="1" applyAlignment="1">
      <alignment horizontal="right" vertical="center" wrapText="1"/>
    </xf>
    <xf numFmtId="173" fontId="24" fillId="0" borderId="10" xfId="0" applyNumberFormat="1" applyFont="1" applyFill="1" applyBorder="1" applyAlignment="1">
      <alignment vertical="center"/>
    </xf>
    <xf numFmtId="3" fontId="24" fillId="0" borderId="0" xfId="0" applyNumberFormat="1" applyFont="1" applyBorder="1" applyAlignment="1">
      <alignment horizontal="right" vertical="center"/>
    </xf>
    <xf numFmtId="173" fontId="0" fillId="0" borderId="0" xfId="0" applyNumberFormat="1" applyAlignment="1">
      <alignment vertical="center"/>
    </xf>
    <xf numFmtId="0" fontId="24" fillId="0" borderId="19" xfId="0" applyFont="1" applyBorder="1" applyAlignment="1">
      <alignment horizontal="left" vertical="center" wrapText="1"/>
    </xf>
    <xf numFmtId="0" fontId="24" fillId="0" borderId="17" xfId="0" applyFont="1" applyBorder="1" applyAlignment="1">
      <alignment vertical="center" wrapText="1"/>
    </xf>
    <xf numFmtId="173" fontId="24" fillId="0" borderId="17" xfId="0" applyNumberFormat="1" applyFont="1" applyBorder="1" applyAlignment="1">
      <alignment horizontal="right" vertical="center" wrapText="1"/>
    </xf>
    <xf numFmtId="173" fontId="24" fillId="0" borderId="19" xfId="0" applyNumberFormat="1" applyFont="1" applyBorder="1" applyAlignment="1">
      <alignment horizontal="right" vertical="center" wrapText="1"/>
    </xf>
    <xf numFmtId="173" fontId="24" fillId="0" borderId="20" xfId="0" applyNumberFormat="1" applyFont="1" applyBorder="1" applyAlignment="1">
      <alignment horizontal="right" vertical="center" wrapText="1"/>
    </xf>
    <xf numFmtId="0" fontId="21" fillId="0" borderId="10" xfId="0" applyFont="1" applyBorder="1" applyAlignment="1">
      <alignment horizontal="left" vertical="center" wrapText="1"/>
    </xf>
    <xf numFmtId="3" fontId="24" fillId="0" borderId="11" xfId="0" applyNumberFormat="1" applyFont="1" applyBorder="1" applyAlignment="1">
      <alignment horizontal="center" vertical="center"/>
    </xf>
    <xf numFmtId="0" fontId="24" fillId="30" borderId="10" xfId="0" applyFont="1" applyFill="1" applyBorder="1" applyAlignment="1">
      <alignment vertical="center"/>
    </xf>
    <xf numFmtId="172" fontId="33" fillId="30" borderId="10" xfId="34" applyNumberFormat="1" applyFont="1" applyFill="1" applyBorder="1" applyAlignment="1">
      <alignment vertical="center"/>
    </xf>
    <xf numFmtId="0" fontId="24" fillId="25" borderId="10" xfId="0" applyFont="1" applyFill="1" applyBorder="1" applyAlignment="1">
      <alignment vertical="center"/>
    </xf>
    <xf numFmtId="172" fontId="33" fillId="25" borderId="10" xfId="34" applyNumberFormat="1" applyFont="1" applyFill="1" applyBorder="1" applyAlignment="1">
      <alignment vertical="center"/>
    </xf>
    <xf numFmtId="0" fontId="24" fillId="31" borderId="10" xfId="0" applyFont="1" applyFill="1" applyBorder="1" applyAlignment="1">
      <alignment horizontal="center" vertical="center" wrapText="1"/>
    </xf>
    <xf numFmtId="172" fontId="24" fillId="31" borderId="10" xfId="0" applyNumberFormat="1" applyFont="1" applyFill="1" applyBorder="1" applyAlignment="1">
      <alignment vertical="center"/>
    </xf>
    <xf numFmtId="0" fontId="51" fillId="0" borderId="0" xfId="0" applyFont="1" applyAlignment="1">
      <alignment vertical="center"/>
    </xf>
    <xf numFmtId="3" fontId="24" fillId="0" borderId="10" xfId="0" applyNumberFormat="1" applyFont="1" applyBorder="1" applyAlignment="1">
      <alignment horizontal="center" vertical="center"/>
    </xf>
    <xf numFmtId="10" fontId="33" fillId="0" borderId="10" xfId="0" applyNumberFormat="1" applyFont="1" applyBorder="1" applyAlignment="1">
      <alignment vertical="center"/>
    </xf>
    <xf numFmtId="10" fontId="24" fillId="0" borderId="10" xfId="0" applyNumberFormat="1" applyFont="1" applyBorder="1" applyAlignment="1">
      <alignment vertical="center"/>
    </xf>
    <xf numFmtId="3" fontId="24" fillId="0" borderId="10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60" fillId="0" borderId="11" xfId="0" applyFont="1" applyFill="1" applyBorder="1" applyAlignment="1">
      <alignment horizontal="center" vertical="center"/>
    </xf>
    <xf numFmtId="0" fontId="60" fillId="0" borderId="10" xfId="0" applyFont="1" applyFill="1" applyBorder="1" applyAlignment="1">
      <alignment vertical="center"/>
    </xf>
    <xf numFmtId="0" fontId="60" fillId="0" borderId="10" xfId="0" applyFont="1" applyFill="1" applyBorder="1" applyAlignment="1">
      <alignment vertical="center" wrapText="1"/>
    </xf>
    <xf numFmtId="0" fontId="60" fillId="0" borderId="10" xfId="0" applyFont="1" applyFill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10" xfId="0" applyNumberFormat="1" applyFont="1" applyBorder="1" applyAlignment="1">
      <alignment horizontal="right" vertical="center"/>
    </xf>
    <xf numFmtId="3" fontId="0" fillId="0" borderId="10" xfId="0" applyNumberFormat="1" applyFont="1" applyFill="1" applyBorder="1" applyAlignment="1">
      <alignment horizontal="right" vertical="center"/>
    </xf>
    <xf numFmtId="3" fontId="20" fillId="0" borderId="10" xfId="0" applyNumberFormat="1" applyFont="1" applyFill="1" applyBorder="1" applyAlignment="1">
      <alignment horizontal="right" vertical="center"/>
    </xf>
    <xf numFmtId="0" fontId="56" fillId="0" borderId="10" xfId="0" applyFont="1" applyFill="1" applyBorder="1" applyAlignment="1">
      <alignment horizontal="center" vertical="center"/>
    </xf>
    <xf numFmtId="0" fontId="56" fillId="0" borderId="10" xfId="0" applyFont="1" applyFill="1" applyBorder="1" applyAlignment="1">
      <alignment horizontal="left" vertical="center"/>
    </xf>
    <xf numFmtId="0" fontId="56" fillId="0" borderId="10" xfId="0" applyFont="1" applyFill="1" applyBorder="1" applyAlignment="1">
      <alignment horizontal="left" vertical="center" wrapText="1"/>
    </xf>
    <xf numFmtId="0" fontId="56" fillId="27" borderId="10" xfId="0" applyFont="1" applyFill="1" applyBorder="1" applyAlignment="1">
      <alignment vertical="center"/>
    </xf>
    <xf numFmtId="0" fontId="56" fillId="0" borderId="0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vertical="center"/>
    </xf>
    <xf numFmtId="0" fontId="56" fillId="0" borderId="0" xfId="0" applyFont="1" applyFill="1" applyBorder="1" applyAlignment="1">
      <alignment horizontal="left" vertical="center"/>
    </xf>
    <xf numFmtId="0" fontId="56" fillId="27" borderId="0" xfId="0" applyFont="1" applyFill="1" applyBorder="1" applyAlignment="1">
      <alignment vertical="center"/>
    </xf>
    <xf numFmtId="3" fontId="0" fillId="0" borderId="10" xfId="0" applyNumberFormat="1" applyBorder="1" applyAlignment="1">
      <alignment horizontal="right" vertical="center"/>
    </xf>
    <xf numFmtId="0" fontId="68" fillId="0" borderId="0" xfId="0" applyFont="1" applyFill="1" applyBorder="1" applyAlignment="1">
      <alignment vertical="center"/>
    </xf>
    <xf numFmtId="0" fontId="63" fillId="0" borderId="0" xfId="0" applyFont="1" applyFill="1" applyAlignment="1"/>
    <xf numFmtId="0" fontId="0" fillId="0" borderId="12" xfId="0" applyBorder="1" applyAlignment="1">
      <alignment horizontal="center" vertical="center" wrapText="1"/>
    </xf>
    <xf numFmtId="3" fontId="0" fillId="0" borderId="10" xfId="0" applyNumberFormat="1" applyBorder="1"/>
    <xf numFmtId="3" fontId="56" fillId="0" borderId="10" xfId="0" applyNumberFormat="1" applyFont="1" applyBorder="1"/>
    <xf numFmtId="0" fontId="0" fillId="24" borderId="12" xfId="0" applyFill="1" applyBorder="1" applyAlignment="1">
      <alignment horizontal="center" vertical="center" wrapText="1"/>
    </xf>
    <xf numFmtId="9" fontId="56" fillId="34" borderId="10" xfId="34" applyFont="1" applyFill="1" applyBorder="1"/>
    <xf numFmtId="0" fontId="0" fillId="0" borderId="0" xfId="0" applyFill="1" applyBorder="1" applyAlignment="1">
      <alignment horizontal="center" vertical="center" wrapText="1"/>
    </xf>
    <xf numFmtId="9" fontId="56" fillId="0" borderId="0" xfId="34" applyFont="1" applyFill="1" applyBorder="1"/>
    <xf numFmtId="0" fontId="0" fillId="24" borderId="10" xfId="0" applyFill="1" applyBorder="1" applyAlignment="1">
      <alignment horizontal="center" vertical="center" wrapText="1"/>
    </xf>
    <xf numFmtId="3" fontId="21" fillId="0" borderId="10" xfId="0" applyNumberFormat="1" applyFont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/>
    </xf>
    <xf numFmtId="3" fontId="33" fillId="0" borderId="0" xfId="0" applyNumberFormat="1" applyFont="1" applyBorder="1" applyAlignment="1">
      <alignment horizontal="right" vertical="center"/>
    </xf>
    <xf numFmtId="3" fontId="33" fillId="0" borderId="0" xfId="0" applyNumberFormat="1" applyFont="1" applyFill="1" applyBorder="1" applyAlignment="1">
      <alignment horizontal="right" vertical="center"/>
    </xf>
    <xf numFmtId="173" fontId="24" fillId="0" borderId="18" xfId="0" applyNumberFormat="1" applyFont="1" applyBorder="1" applyAlignment="1">
      <alignment horizontal="right" vertical="center" wrapText="1"/>
    </xf>
    <xf numFmtId="173" fontId="33" fillId="0" borderId="12" xfId="0" applyNumberFormat="1" applyFont="1" applyBorder="1" applyAlignment="1">
      <alignment horizontal="right" vertical="center" wrapText="1"/>
    </xf>
    <xf numFmtId="173" fontId="24" fillId="0" borderId="23" xfId="0" applyNumberFormat="1" applyFont="1" applyBorder="1" applyAlignment="1">
      <alignment horizontal="right" vertical="center" wrapText="1"/>
    </xf>
    <xf numFmtId="173" fontId="24" fillId="0" borderId="12" xfId="0" applyNumberFormat="1" applyFont="1" applyFill="1" applyBorder="1" applyAlignment="1">
      <alignment vertical="center"/>
    </xf>
    <xf numFmtId="173" fontId="24" fillId="0" borderId="0" xfId="0" applyNumberFormat="1" applyFont="1" applyBorder="1" applyAlignment="1">
      <alignment horizontal="right" vertical="center" wrapText="1"/>
    </xf>
    <xf numFmtId="173" fontId="33" fillId="0" borderId="0" xfId="0" applyNumberFormat="1" applyFont="1" applyBorder="1" applyAlignment="1">
      <alignment horizontal="right" vertical="center" wrapText="1"/>
    </xf>
    <xf numFmtId="173" fontId="24" fillId="0" borderId="0" xfId="0" applyNumberFormat="1" applyFont="1" applyFill="1" applyBorder="1" applyAlignment="1">
      <alignment vertical="center"/>
    </xf>
    <xf numFmtId="0" fontId="24" fillId="0" borderId="20" xfId="0" applyFont="1" applyFill="1" applyBorder="1" applyAlignment="1">
      <alignment horizontal="center" vertical="center"/>
    </xf>
    <xf numFmtId="173" fontId="24" fillId="0" borderId="10" xfId="0" applyNumberFormat="1" applyFont="1" applyBorder="1" applyAlignment="1">
      <alignment horizontal="right" vertical="center" wrapText="1"/>
    </xf>
    <xf numFmtId="3" fontId="41" fillId="0" borderId="0" xfId="0" applyNumberFormat="1" applyFont="1" applyFill="1" applyBorder="1" applyAlignment="1">
      <alignment horizontal="center" vertical="center"/>
    </xf>
    <xf numFmtId="3" fontId="42" fillId="0" borderId="0" xfId="0" applyNumberFormat="1" applyFont="1" applyFill="1" applyBorder="1" applyAlignment="1">
      <alignment vertical="center"/>
    </xf>
    <xf numFmtId="3" fontId="46" fillId="0" borderId="0" xfId="0" applyNumberFormat="1" applyFont="1" applyFill="1" applyBorder="1" applyAlignment="1">
      <alignment vertical="center"/>
    </xf>
    <xf numFmtId="3" fontId="24" fillId="0" borderId="0" xfId="0" applyNumberFormat="1" applyFont="1" applyFill="1" applyBorder="1" applyAlignment="1">
      <alignment horizontal="center" vertical="center"/>
    </xf>
    <xf numFmtId="172" fontId="33" fillId="0" borderId="0" xfId="34" applyNumberFormat="1" applyFont="1" applyFill="1" applyBorder="1" applyAlignment="1">
      <alignment vertical="center"/>
    </xf>
    <xf numFmtId="172" fontId="24" fillId="0" borderId="0" xfId="0" applyNumberFormat="1" applyFont="1" applyFill="1" applyBorder="1" applyAlignment="1">
      <alignment vertical="center"/>
    </xf>
    <xf numFmtId="3" fontId="33" fillId="0" borderId="0" xfId="0" applyNumberFormat="1" applyFont="1" applyFill="1" applyBorder="1" applyAlignment="1">
      <alignment vertical="center"/>
    </xf>
    <xf numFmtId="3" fontId="24" fillId="0" borderId="0" xfId="0" applyNumberFormat="1" applyFont="1" applyFill="1" applyBorder="1" applyAlignment="1">
      <alignment vertical="center"/>
    </xf>
    <xf numFmtId="3" fontId="24" fillId="0" borderId="0" xfId="0" applyNumberFormat="1" applyFont="1" applyBorder="1" applyAlignment="1">
      <alignment horizontal="center" vertical="center"/>
    </xf>
    <xf numFmtId="3" fontId="33" fillId="0" borderId="0" xfId="0" applyNumberFormat="1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3" fontId="41" fillId="0" borderId="0" xfId="0" applyNumberFormat="1" applyFont="1" applyBorder="1" applyAlignment="1">
      <alignment horizontal="center" vertical="center"/>
    </xf>
    <xf numFmtId="3" fontId="42" fillId="0" borderId="0" xfId="0" applyNumberFormat="1" applyFont="1" applyBorder="1" applyAlignment="1">
      <alignment horizontal="right" vertical="center"/>
    </xf>
    <xf numFmtId="3" fontId="42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horizontal="right" vertical="center"/>
    </xf>
    <xf numFmtId="3" fontId="55" fillId="23" borderId="25" xfId="44" applyNumberFormat="1" applyFont="1" applyBorder="1" applyAlignment="1">
      <alignment horizontal="center" vertical="center" wrapText="1"/>
    </xf>
    <xf numFmtId="3" fontId="55" fillId="23" borderId="26" xfId="44" applyNumberFormat="1" applyFont="1" applyBorder="1" applyAlignment="1">
      <alignment horizontal="center" vertical="center" wrapText="1"/>
    </xf>
    <xf numFmtId="0" fontId="41" fillId="0" borderId="0" xfId="0" applyFont="1" applyBorder="1" applyAlignment="1">
      <alignment vertical="center"/>
    </xf>
    <xf numFmtId="0" fontId="41" fillId="0" borderId="0" xfId="0" applyFont="1" applyBorder="1" applyAlignment="1">
      <alignment horizontal="center" vertical="center"/>
    </xf>
    <xf numFmtId="3" fontId="42" fillId="0" borderId="0" xfId="0" applyNumberFormat="1" applyFont="1" applyBorder="1" applyAlignment="1">
      <alignment horizontal="right" vertical="center" wrapText="1"/>
    </xf>
    <xf numFmtId="3" fontId="41" fillId="0" borderId="0" xfId="0" applyNumberFormat="1" applyFont="1" applyBorder="1" applyAlignment="1">
      <alignment horizontal="right" vertical="center" wrapText="1"/>
    </xf>
    <xf numFmtId="0" fontId="41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right" vertical="center"/>
    </xf>
    <xf numFmtId="3" fontId="41" fillId="0" borderId="0" xfId="0" applyNumberFormat="1" applyFont="1" applyFill="1" applyBorder="1" applyAlignment="1">
      <alignment horizontal="right" vertical="center"/>
    </xf>
    <xf numFmtId="0" fontId="41" fillId="0" borderId="0" xfId="0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3" fontId="71" fillId="0" borderId="0" xfId="0" applyNumberFormat="1" applyFont="1" applyFill="1" applyAlignment="1">
      <alignment horizontal="center"/>
    </xf>
    <xf numFmtId="0" fontId="24" fillId="0" borderId="0" xfId="0" applyFont="1" applyFill="1" applyBorder="1" applyAlignment="1">
      <alignment horizontal="center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3" fontId="33" fillId="0" borderId="0" xfId="0" applyNumberFormat="1" applyFont="1" applyFill="1" applyBorder="1" applyAlignment="1">
      <alignment horizontal="right" vertical="center" wrapText="1"/>
    </xf>
    <xf numFmtId="10" fontId="24" fillId="0" borderId="0" xfId="34" applyNumberFormat="1" applyFont="1" applyFill="1" applyBorder="1" applyAlignment="1">
      <alignment horizontal="right" vertical="center"/>
    </xf>
    <xf numFmtId="217" fontId="33" fillId="0" borderId="0" xfId="0" applyNumberFormat="1" applyFont="1" applyFill="1" applyBorder="1" applyAlignment="1">
      <alignment vertical="center"/>
    </xf>
    <xf numFmtId="10" fontId="24" fillId="0" borderId="0" xfId="34" applyNumberFormat="1" applyFont="1" applyFill="1" applyBorder="1" applyAlignment="1">
      <alignment vertical="center"/>
    </xf>
    <xf numFmtId="0" fontId="72" fillId="0" borderId="0" xfId="0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vertical="center"/>
    </xf>
    <xf numFmtId="3" fontId="72" fillId="0" borderId="0" xfId="0" applyNumberFormat="1" applyFont="1" applyFill="1" applyBorder="1"/>
    <xf numFmtId="9" fontId="72" fillId="0" borderId="0" xfId="34" applyFont="1" applyFill="1" applyBorder="1"/>
    <xf numFmtId="0" fontId="39" fillId="0" borderId="10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37" fillId="0" borderId="0" xfId="0" quotePrefix="1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3" fontId="32" fillId="32" borderId="9" xfId="44" applyNumberFormat="1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64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6" fillId="0" borderId="11" xfId="0" applyFont="1" applyBorder="1" applyAlignment="1">
      <alignment horizontal="center" vertical="center" wrapText="1"/>
    </xf>
    <xf numFmtId="0" fontId="56" fillId="0" borderId="21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/>
    </xf>
    <xf numFmtId="0" fontId="72" fillId="0" borderId="0" xfId="0" applyFont="1" applyBorder="1" applyAlignment="1">
      <alignment horizontal="center"/>
    </xf>
    <xf numFmtId="0" fontId="69" fillId="0" borderId="0" xfId="0" applyFont="1" applyAlignment="1">
      <alignment horizontal="center"/>
    </xf>
    <xf numFmtId="0" fontId="56" fillId="0" borderId="10" xfId="0" applyFont="1" applyBorder="1" applyAlignment="1">
      <alignment horizontal="center" vertical="center"/>
    </xf>
    <xf numFmtId="0" fontId="63" fillId="0" borderId="0" xfId="0" applyFont="1" applyFill="1" applyAlignment="1">
      <alignment horizontal="center"/>
    </xf>
    <xf numFmtId="0" fontId="40" fillId="0" borderId="0" xfId="33" applyFont="1" applyAlignment="1">
      <alignment horizontal="center"/>
    </xf>
    <xf numFmtId="0" fontId="24" fillId="0" borderId="10" xfId="33" applyFont="1" applyBorder="1" applyAlignment="1">
      <alignment horizontal="center" vertical="center"/>
    </xf>
    <xf numFmtId="0" fontId="24" fillId="0" borderId="10" xfId="33" applyFont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70" fillId="0" borderId="0" xfId="0" applyFont="1" applyAlignment="1">
      <alignment horizontal="center" vertical="center"/>
    </xf>
  </cellXfs>
  <cellStyles count="45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2" xfId="32"/>
    <cellStyle name="Normal 3" xfId="33"/>
    <cellStyle name="Pourcentage" xfId="34" builtinId="5"/>
    <cellStyle name="Satisfaisant" xfId="35" builtinId="26" customBuiltin="1"/>
    <cellStyle name="Sortie" xfId="36" builtinId="21" customBuiltin="1"/>
    <cellStyle name="Texte explicatif" xfId="37" builtinId="53" customBuiltin="1"/>
    <cellStyle name="Titre" xfId="38" builtinId="15" customBuiltin="1"/>
    <cellStyle name="Titre 1" xfId="39" builtinId="16" customBuiltin="1"/>
    <cellStyle name="Titre 2" xfId="40" builtinId="17" customBuiltin="1"/>
    <cellStyle name="Titre 3" xfId="41" builtinId="18" customBuiltin="1"/>
    <cellStyle name="Titre 4" xfId="42" builtinId="19" customBuiltin="1"/>
    <cellStyle name="Total" xfId="43" builtinId="25" customBuiltin="1"/>
    <cellStyle name="Vérification" xfId="44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8"/>
  <c:chart>
    <c:plotArea>
      <c:layout>
        <c:manualLayout>
          <c:layoutTarget val="inner"/>
          <c:xMode val="edge"/>
          <c:yMode val="edge"/>
          <c:x val="0.10423452768729646"/>
          <c:y val="0.25388465737788457"/>
          <c:w val="0.74104234527687318"/>
          <c:h val="0.6466835935621601"/>
        </c:manualLayout>
      </c:layout>
      <c:barChart>
        <c:barDir val="col"/>
        <c:grouping val="clustered"/>
        <c:ser>
          <c:idx val="0"/>
          <c:order val="0"/>
          <c:tx>
            <c:strRef>
              <c:f>'BACC 1 OK'!$A$7</c:f>
              <c:strCache>
                <c:ptCount val="1"/>
                <c:pt idx="0">
                  <c:v>INSCRITS</c:v>
                </c:pt>
              </c:strCache>
            </c:strRef>
          </c:tx>
          <c:trendline>
            <c:trendlineType val="movingAvg"/>
            <c:period val="2"/>
          </c:trendline>
          <c:cat>
            <c:numRef>
              <c:f>'BACC 1 OK'!$B$6:$K$6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'BACC 1 OK'!$B$7:$K$7</c:f>
              <c:numCache>
                <c:formatCode>#,##0</c:formatCode>
                <c:ptCount val="10"/>
                <c:pt idx="0">
                  <c:v>60522</c:v>
                </c:pt>
                <c:pt idx="1">
                  <c:v>68884</c:v>
                </c:pt>
                <c:pt idx="2">
                  <c:v>76782</c:v>
                </c:pt>
                <c:pt idx="3">
                  <c:v>84593</c:v>
                </c:pt>
                <c:pt idx="4">
                  <c:v>97828</c:v>
                </c:pt>
                <c:pt idx="5">
                  <c:v>114739</c:v>
                </c:pt>
                <c:pt idx="6">
                  <c:v>133064</c:v>
                </c:pt>
                <c:pt idx="7">
                  <c:v>146838</c:v>
                </c:pt>
                <c:pt idx="8">
                  <c:v>156483</c:v>
                </c:pt>
                <c:pt idx="9">
                  <c:v>168002</c:v>
                </c:pt>
              </c:numCache>
            </c:numRef>
          </c:val>
        </c:ser>
        <c:ser>
          <c:idx val="1"/>
          <c:order val="1"/>
          <c:tx>
            <c:strRef>
              <c:f>'BACC 1 OK'!$A$8</c:f>
              <c:strCache>
                <c:ptCount val="1"/>
                <c:pt idx="0">
                  <c:v>ADMIS</c:v>
                </c:pt>
              </c:strCache>
            </c:strRef>
          </c:tx>
          <c:trendline>
            <c:trendlineType val="movingAvg"/>
            <c:period val="2"/>
          </c:trendline>
          <c:trendline>
            <c:trendlineType val="movingAvg"/>
            <c:period val="2"/>
          </c:trendline>
          <c:cat>
            <c:numRef>
              <c:f>'BACC 1 OK'!$B$6:$K$6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'BACC 1 OK'!$B$8:$K$8</c:f>
              <c:numCache>
                <c:formatCode>#,##0</c:formatCode>
                <c:ptCount val="10"/>
                <c:pt idx="0">
                  <c:v>25114</c:v>
                </c:pt>
                <c:pt idx="1">
                  <c:v>26786</c:v>
                </c:pt>
                <c:pt idx="2">
                  <c:v>33524</c:v>
                </c:pt>
                <c:pt idx="3">
                  <c:v>35026</c:v>
                </c:pt>
                <c:pt idx="4">
                  <c:v>46076</c:v>
                </c:pt>
                <c:pt idx="5">
                  <c:v>52860</c:v>
                </c:pt>
                <c:pt idx="6">
                  <c:v>52860</c:v>
                </c:pt>
                <c:pt idx="7">
                  <c:v>60820</c:v>
                </c:pt>
                <c:pt idx="8">
                  <c:v>56519</c:v>
                </c:pt>
                <c:pt idx="9">
                  <c:v>57071</c:v>
                </c:pt>
              </c:numCache>
            </c:numRef>
          </c:val>
        </c:ser>
        <c:axId val="63752448"/>
        <c:axId val="95371264"/>
      </c:barChart>
      <c:catAx>
        <c:axId val="6375244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800" b="1"/>
            </a:pPr>
            <a:endParaRPr lang="fr-FR"/>
          </a:p>
        </c:txPr>
        <c:crossAx val="95371264"/>
        <c:crosses val="autoZero"/>
        <c:auto val="1"/>
        <c:lblAlgn val="ctr"/>
        <c:lblOffset val="100"/>
      </c:catAx>
      <c:valAx>
        <c:axId val="95371264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600" b="1"/>
            </a:pPr>
            <a:endParaRPr lang="fr-FR"/>
          </a:p>
        </c:txPr>
        <c:crossAx val="63752448"/>
        <c:crosses val="autoZero"/>
        <c:crossBetween val="between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86503215169706715"/>
          <c:y val="0.41200526829453182"/>
          <c:w val="0.12796268651935194"/>
          <c:h val="0.17598946341093641"/>
        </c:manualLayout>
      </c:layout>
      <c:txPr>
        <a:bodyPr/>
        <a:lstStyle/>
        <a:p>
          <a:pPr>
            <a:defRPr sz="1400" b="1"/>
          </a:pPr>
          <a:endParaRPr lang="fr-FR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depthPercent val="100"/>
      <c:rAngAx val="1"/>
    </c:view3D>
    <c:floor>
      <c:spPr>
        <a:noFill/>
        <a:ln w="9525">
          <a:noFill/>
        </a:ln>
      </c:spPr>
    </c:floor>
    <c:plotArea>
      <c:layout>
        <c:manualLayout>
          <c:layoutTarget val="inner"/>
          <c:xMode val="edge"/>
          <c:yMode val="edge"/>
          <c:x val="5.8490537631170868E-2"/>
          <c:y val="0.13836282776560693"/>
          <c:w val="0.76639215509151226"/>
          <c:h val="0.81062677544083361"/>
        </c:manualLayout>
      </c:layout>
      <c:bar3DChart>
        <c:barDir val="col"/>
        <c:grouping val="clustered"/>
        <c:ser>
          <c:idx val="1"/>
          <c:order val="0"/>
          <c:tx>
            <c:strRef>
              <c:f>BOURSIERS!$A$20</c:f>
              <c:strCache>
                <c:ptCount val="1"/>
                <c:pt idx="0">
                  <c:v> BOURSIERS (1)</c:v>
                </c:pt>
              </c:strCache>
            </c:strRef>
          </c:tx>
          <c:cat>
            <c:numRef>
              <c:f>BOURSIERS!$B$19:$I$19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BOURSIERS!$B$20:$I$20</c:f>
              <c:numCache>
                <c:formatCode>#,##0</c:formatCode>
                <c:ptCount val="8"/>
                <c:pt idx="0">
                  <c:v>32811.358565737057</c:v>
                </c:pt>
                <c:pt idx="1">
                  <c:v>34711</c:v>
                </c:pt>
                <c:pt idx="2">
                  <c:v>34346</c:v>
                </c:pt>
                <c:pt idx="3">
                  <c:v>37969.155952380956</c:v>
                </c:pt>
                <c:pt idx="4">
                  <c:v>40560</c:v>
                </c:pt>
                <c:pt idx="5">
                  <c:v>40110</c:v>
                </c:pt>
                <c:pt idx="6">
                  <c:v>45246</c:v>
                </c:pt>
                <c:pt idx="7">
                  <c:v>46636</c:v>
                </c:pt>
              </c:numCache>
            </c:numRef>
          </c:val>
        </c:ser>
        <c:ser>
          <c:idx val="2"/>
          <c:order val="1"/>
          <c:tx>
            <c:strRef>
              <c:f>BOURSIERS!$A$21</c:f>
              <c:strCache>
                <c:ptCount val="1"/>
                <c:pt idx="0">
                  <c:v> INSCRITS (2)</c:v>
                </c:pt>
              </c:strCache>
            </c:strRef>
          </c:tx>
          <c:cat>
            <c:numRef>
              <c:f>BOURSIERS!$B$19:$I$19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BOURSIERS!$B$21:$I$21</c:f>
              <c:numCache>
                <c:formatCode>#,##0</c:formatCode>
                <c:ptCount val="8"/>
                <c:pt idx="0">
                  <c:v>39916</c:v>
                </c:pt>
                <c:pt idx="1">
                  <c:v>43249</c:v>
                </c:pt>
                <c:pt idx="2">
                  <c:v>43082</c:v>
                </c:pt>
                <c:pt idx="3">
                  <c:v>45426</c:v>
                </c:pt>
                <c:pt idx="4">
                  <c:v>49134</c:v>
                </c:pt>
                <c:pt idx="5">
                  <c:v>53377</c:v>
                </c:pt>
                <c:pt idx="6">
                  <c:v>55499</c:v>
                </c:pt>
                <c:pt idx="7">
                  <c:v>58538</c:v>
                </c:pt>
              </c:numCache>
            </c:numRef>
          </c:val>
        </c:ser>
        <c:shape val="box"/>
        <c:axId val="63899520"/>
        <c:axId val="63901056"/>
        <c:axId val="0"/>
      </c:bar3DChart>
      <c:catAx>
        <c:axId val="6389952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400" b="1"/>
            </a:pPr>
            <a:endParaRPr lang="fr-FR"/>
          </a:p>
        </c:txPr>
        <c:crossAx val="63901056"/>
        <c:crosses val="autoZero"/>
        <c:auto val="1"/>
        <c:lblAlgn val="ctr"/>
        <c:lblOffset val="100"/>
      </c:catAx>
      <c:valAx>
        <c:axId val="63901056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 b="1"/>
            </a:pPr>
            <a:endParaRPr lang="fr-FR"/>
          </a:p>
        </c:txPr>
        <c:crossAx val="63899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618489037644137"/>
          <c:y val="0.47160118692735215"/>
          <c:w val="0.99235178708928418"/>
          <c:h val="0.64618435750361491"/>
        </c:manualLayout>
      </c:layout>
      <c:txPr>
        <a:bodyPr/>
        <a:lstStyle/>
        <a:p>
          <a:pPr>
            <a:defRPr sz="1400" b="1"/>
          </a:pPr>
          <a:endParaRPr lang="fr-FR"/>
        </a:p>
      </c:txPr>
    </c:legend>
    <c:plotVisOnly val="1"/>
    <c:dispBlanksAs val="gap"/>
  </c:chart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en-US"/>
              <a:t>EVOLUTION</a:t>
            </a:r>
            <a:r>
              <a:rPr lang="en-US" baseline="0"/>
              <a:t> DE RAPPORT ENTRE ETUDIANTS BOURSIERS ET ETUDIANTS INSCRITS DE 2006 A 2013</a:t>
            </a:r>
            <a:endParaRPr lang="en-US"/>
          </a:p>
        </c:rich>
      </c:tx>
      <c:layout>
        <c:manualLayout>
          <c:xMode val="edge"/>
          <c:yMode val="edge"/>
          <c:x val="0.11842575479659374"/>
          <c:y val="5.1159154933811964E-2"/>
        </c:manualLayout>
      </c:layout>
    </c:title>
    <c:plotArea>
      <c:layout>
        <c:manualLayout>
          <c:layoutTarget val="inner"/>
          <c:xMode val="edge"/>
          <c:yMode val="edge"/>
          <c:x val="5.9712987441504918E-2"/>
          <c:y val="0.24952450631929182"/>
          <c:w val="0.745707240006519"/>
          <c:h val="0.69854764359191612"/>
        </c:manualLayout>
      </c:layout>
      <c:lineChart>
        <c:grouping val="stacked"/>
        <c:ser>
          <c:idx val="0"/>
          <c:order val="0"/>
          <c:tx>
            <c:strRef>
              <c:f>BOURSIERS!$A$22</c:f>
              <c:strCache>
                <c:ptCount val="1"/>
                <c:pt idx="0">
                  <c:v>RAPPORT (1)/(2)</c:v>
                </c:pt>
              </c:strCache>
            </c:strRef>
          </c:tx>
          <c:marker>
            <c:spPr>
              <a:solidFill>
                <a:srgbClr val="FF0000"/>
              </a:solidFill>
            </c:spPr>
          </c:marker>
          <c:cat>
            <c:numRef>
              <c:f>BOURSIERS!$B$19:$I$19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BOURSIERS!$B$22:$I$22</c:f>
              <c:numCache>
                <c:formatCode>0.0%</c:formatCode>
                <c:ptCount val="8"/>
                <c:pt idx="0">
                  <c:v>0.82201018553304583</c:v>
                </c:pt>
                <c:pt idx="1">
                  <c:v>0.80258503086776578</c:v>
                </c:pt>
                <c:pt idx="2">
                  <c:v>0.79722389861194931</c:v>
                </c:pt>
                <c:pt idx="3">
                  <c:v>0.83584634245544309</c:v>
                </c:pt>
                <c:pt idx="4">
                  <c:v>0.825497618756869</c:v>
                </c:pt>
                <c:pt idx="5">
                  <c:v>0.75144725256196487</c:v>
                </c:pt>
                <c:pt idx="6">
                  <c:v>0.81525793257536172</c:v>
                </c:pt>
                <c:pt idx="7">
                  <c:v>0.79667908025556045</c:v>
                </c:pt>
              </c:numCache>
            </c:numRef>
          </c:val>
        </c:ser>
        <c:marker val="1"/>
        <c:axId val="63937152"/>
        <c:axId val="63955712"/>
      </c:lineChart>
      <c:catAx>
        <c:axId val="6393715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400" b="1"/>
            </a:pPr>
            <a:endParaRPr lang="fr-FR"/>
          </a:p>
        </c:txPr>
        <c:crossAx val="63955712"/>
        <c:crosses val="autoZero"/>
        <c:auto val="1"/>
        <c:lblAlgn val="ctr"/>
        <c:lblOffset val="100"/>
      </c:catAx>
      <c:valAx>
        <c:axId val="63955712"/>
        <c:scaling>
          <c:orientation val="minMax"/>
        </c:scaling>
        <c:axPos val="l"/>
        <c:majorGridlines/>
        <c:numFmt formatCode="0.0%" sourceLinked="1"/>
        <c:tickLblPos val="nextTo"/>
        <c:txPr>
          <a:bodyPr/>
          <a:lstStyle/>
          <a:p>
            <a:pPr>
              <a:defRPr sz="1200" b="1"/>
            </a:pPr>
            <a:endParaRPr lang="fr-FR"/>
          </a:p>
        </c:txPr>
        <c:crossAx val="63937152"/>
        <c:crosses val="autoZero"/>
        <c:crossBetween val="between"/>
      </c:valAx>
    </c:plotArea>
    <c:legend>
      <c:legendPos val="r"/>
    </c:legend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en-US" sz="1600">
                <a:latin typeface="Arial" pitchFamily="34" charset="0"/>
                <a:cs typeface="Arial" pitchFamily="34" charset="0"/>
              </a:rPr>
              <a:t>EVOLUTION DES ETUDIANTS ETRANGERS DE 2006 A 2013</a:t>
            </a:r>
          </a:p>
        </c:rich>
      </c:tx>
    </c:title>
    <c:plotArea>
      <c:layout>
        <c:manualLayout>
          <c:layoutTarget val="inner"/>
          <c:xMode val="edge"/>
          <c:yMode val="edge"/>
          <c:x val="8.4009052151581165E-2"/>
          <c:y val="0.12481675392670157"/>
          <c:w val="0.73855996202842777"/>
          <c:h val="0.79599758145415067"/>
        </c:manualLayout>
      </c:layout>
      <c:lineChart>
        <c:grouping val="standard"/>
        <c:ser>
          <c:idx val="1"/>
          <c:order val="0"/>
          <c:tx>
            <c:strRef>
              <c:f>ETRANGERS!$A$12</c:f>
              <c:strCache>
                <c:ptCount val="1"/>
                <c:pt idx="0">
                  <c:v>Total étudiants étrangers</c:v>
                </c:pt>
              </c:strCache>
            </c:strRef>
          </c:tx>
          <c:cat>
            <c:numRef>
              <c:f>ETRANGERS!$B$7:$I$7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ETRANGERS!$B$12:$I$12</c:f>
              <c:numCache>
                <c:formatCode>#,##0</c:formatCode>
                <c:ptCount val="8"/>
                <c:pt idx="0">
                  <c:v>1196</c:v>
                </c:pt>
                <c:pt idx="1">
                  <c:v>1080</c:v>
                </c:pt>
                <c:pt idx="2">
                  <c:v>1065</c:v>
                </c:pt>
                <c:pt idx="3">
                  <c:v>1391</c:v>
                </c:pt>
                <c:pt idx="4">
                  <c:v>1365</c:v>
                </c:pt>
                <c:pt idx="5">
                  <c:v>1875</c:v>
                </c:pt>
                <c:pt idx="6">
                  <c:v>1617</c:v>
                </c:pt>
                <c:pt idx="7">
                  <c:v>1694</c:v>
                </c:pt>
              </c:numCache>
            </c:numRef>
          </c:val>
        </c:ser>
        <c:marker val="1"/>
        <c:axId val="65408384"/>
        <c:axId val="65418752"/>
      </c:lineChart>
      <c:catAx>
        <c:axId val="6540838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600" b="1"/>
            </a:pPr>
            <a:endParaRPr lang="fr-FR"/>
          </a:p>
        </c:txPr>
        <c:crossAx val="65418752"/>
        <c:crosses val="autoZero"/>
        <c:auto val="1"/>
        <c:lblAlgn val="ctr"/>
        <c:lblOffset val="100"/>
      </c:catAx>
      <c:valAx>
        <c:axId val="65418752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400" b="1"/>
            </a:pPr>
            <a:endParaRPr lang="fr-FR"/>
          </a:p>
        </c:txPr>
        <c:crossAx val="65408384"/>
        <c:crosses val="autoZero"/>
        <c:crossBetween val="between"/>
      </c:valAx>
    </c:plotArea>
    <c:legend>
      <c:legendPos val="r"/>
      <c:txPr>
        <a:bodyPr/>
        <a:lstStyle/>
        <a:p>
          <a:pPr>
            <a:defRPr sz="1400" b="1"/>
          </a:pPr>
          <a:endParaRPr lang="fr-FR"/>
        </a:p>
      </c:txPr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1.3309134906231096E-2"/>
          <c:y val="0.14159290156081353"/>
          <c:w val="0.69503389208835287"/>
          <c:h val="0.71344293731740116"/>
        </c:manualLayout>
      </c:layout>
      <c:pie3DChart>
        <c:varyColors val="1"/>
        <c:ser>
          <c:idx val="0"/>
          <c:order val="0"/>
          <c:explosion val="25"/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Lbls>
            <c:dLbl>
              <c:idx val="0"/>
              <c:layout>
                <c:manualLayout>
                  <c:x val="-6.547846673430785E-2"/>
                  <c:y val="-7.4169303062430955E-2"/>
                </c:manualLayout>
              </c:layout>
              <c:dLblPos val="bestFit"/>
              <c:showVal val="1"/>
            </c:dLbl>
            <c:dLbl>
              <c:idx val="4"/>
              <c:layout>
                <c:manualLayout>
                  <c:x val="6.5897366277491182E-2"/>
                  <c:y val="2.2296369286179587E-2"/>
                </c:manualLayout>
              </c:layout>
              <c:dLblPos val="bestFit"/>
              <c:showVal val="1"/>
            </c:dLbl>
            <c:dLbl>
              <c:idx val="5"/>
              <c:layout>
                <c:manualLayout>
                  <c:x val="6.4605322701268508E-2"/>
                  <c:y val="6.6705281303737748E-2"/>
                </c:manualLayout>
              </c:layout>
              <c:dLblPos val="bestFit"/>
              <c:showVal val="1"/>
            </c:dLbl>
            <c:txPr>
              <a:bodyPr/>
              <a:lstStyle/>
              <a:p>
                <a:pPr>
                  <a:defRPr sz="1400" b="1"/>
                </a:pPr>
                <a:endParaRPr lang="fr-FR"/>
              </a:p>
            </c:txPr>
            <c:showVal val="1"/>
            <c:showLeaderLines val="1"/>
          </c:dLbls>
          <c:cat>
            <c:strRef>
              <c:f>PE!$O$7:$O$12</c:f>
              <c:strCache>
                <c:ptCount val="6"/>
                <c:pt idx="0">
                  <c:v>Antananarivo</c:v>
                </c:pt>
                <c:pt idx="1">
                  <c:v>Antsiranana</c:v>
                </c:pt>
                <c:pt idx="2">
                  <c:v>Fianarantsoa</c:v>
                </c:pt>
                <c:pt idx="3">
                  <c:v>Mahajanga</c:v>
                </c:pt>
                <c:pt idx="4">
                  <c:v>Toamasina</c:v>
                </c:pt>
                <c:pt idx="5">
                  <c:v>Toliara</c:v>
                </c:pt>
              </c:strCache>
            </c:strRef>
          </c:cat>
          <c:val>
            <c:numRef>
              <c:f>PE!$P$7:$P$12</c:f>
              <c:numCache>
                <c:formatCode>0.0%</c:formatCode>
                <c:ptCount val="6"/>
                <c:pt idx="0">
                  <c:v>0.556732223903177</c:v>
                </c:pt>
                <c:pt idx="1">
                  <c:v>8.169440242057488E-2</c:v>
                </c:pt>
                <c:pt idx="2">
                  <c:v>8.3207261724659601E-2</c:v>
                </c:pt>
                <c:pt idx="3">
                  <c:v>9.3797276853252648E-2</c:v>
                </c:pt>
                <c:pt idx="4">
                  <c:v>6.2783661119515888E-2</c:v>
                </c:pt>
                <c:pt idx="5">
                  <c:v>0.12178517397881997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4264430510716459"/>
          <c:y val="0.42709863153898214"/>
          <c:w val="0.98185118870676735"/>
          <c:h val="0.76617441687713561"/>
        </c:manualLayout>
      </c:layout>
      <c:txPr>
        <a:bodyPr/>
        <a:lstStyle/>
        <a:p>
          <a:pPr rtl="0">
            <a:defRPr sz="1600" b="1"/>
          </a:pPr>
          <a:endParaRPr lang="fr-FR"/>
        </a:p>
      </c:txPr>
    </c:legend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9.9169465885729807E-2"/>
          <c:y val="0.14997713763145862"/>
          <c:w val="0.51330049261083743"/>
          <c:h val="0.71467764060356653"/>
        </c:manualLayout>
      </c:layout>
      <c:doughnutChart>
        <c:varyColors val="1"/>
        <c:ser>
          <c:idx val="0"/>
          <c:order val="0"/>
          <c:explosion val="20"/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Lbls>
            <c:dLbl>
              <c:idx val="0"/>
              <c:layout>
                <c:manualLayout>
                  <c:x val="-1.1822660098522168E-2"/>
                  <c:y val="-9.1449474165523556E-3"/>
                </c:manualLayout>
              </c:layout>
              <c:showLegendKey val="1"/>
              <c:showPercent val="1"/>
            </c:dLbl>
            <c:dLbl>
              <c:idx val="1"/>
              <c:layout>
                <c:manualLayout>
                  <c:x val="-1.5763546798029555E-2"/>
                  <c:y val="-7.3159579332419174E-3"/>
                </c:manualLayout>
              </c:layout>
              <c:showLegendKey val="1"/>
              <c:showPercent val="1"/>
            </c:dLbl>
            <c:dLbl>
              <c:idx val="2"/>
              <c:layout>
                <c:manualLayout>
                  <c:x val="4.3349753694581279E-2"/>
                  <c:y val="-4.7553726566072242E-2"/>
                </c:manualLayout>
              </c:layout>
              <c:showLegendKey val="1"/>
              <c:showPercent val="1"/>
            </c:dLbl>
            <c:txPr>
              <a:bodyPr/>
              <a:lstStyle/>
              <a:p>
                <a:pPr>
                  <a:defRPr sz="1600" b="1"/>
                </a:pPr>
                <a:endParaRPr lang="fr-FR"/>
              </a:p>
            </c:txPr>
            <c:showLegendKey val="1"/>
            <c:showPercent val="1"/>
          </c:dLbls>
          <c:cat>
            <c:strRef>
              <c:f>PE!$O$81:$O$84</c:f>
              <c:strCache>
                <c:ptCount val="4"/>
                <c:pt idx="0">
                  <c:v>Professeur Titulaire</c:v>
                </c:pt>
                <c:pt idx="1">
                  <c:v>Professeur</c:v>
                </c:pt>
                <c:pt idx="2">
                  <c:v>Maître de conf.</c:v>
                </c:pt>
                <c:pt idx="3">
                  <c:v>Assistant</c:v>
                </c:pt>
              </c:strCache>
            </c:strRef>
          </c:cat>
          <c:val>
            <c:numRef>
              <c:f>PE!$P$81:$P$84</c:f>
              <c:numCache>
                <c:formatCode>#,##0</c:formatCode>
                <c:ptCount val="4"/>
                <c:pt idx="0">
                  <c:v>86</c:v>
                </c:pt>
                <c:pt idx="1">
                  <c:v>150</c:v>
                </c:pt>
                <c:pt idx="2">
                  <c:v>656</c:v>
                </c:pt>
                <c:pt idx="3">
                  <c:v>430</c:v>
                </c:pt>
              </c:numCache>
            </c:numRef>
          </c:val>
        </c:ser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2198428900091192"/>
          <c:y val="0.38995727352262782"/>
          <c:w val="0.99211830002731138"/>
          <c:h val="0.76184878708343273"/>
        </c:manualLayout>
      </c:layout>
      <c:txPr>
        <a:bodyPr/>
        <a:lstStyle/>
        <a:p>
          <a:pPr>
            <a:defRPr sz="1600" b="1"/>
          </a:pPr>
          <a:endParaRPr lang="fr-FR"/>
        </a:p>
      </c:txPr>
    </c:legend>
    <c:plotVisOnly val="1"/>
    <c:dispBlanksAs val="zero"/>
  </c:chart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1.3443325461081049E-2"/>
          <c:y val="0.12010946256565677"/>
          <c:w val="0.73514530174509574"/>
          <c:h val="0.80689780403515332"/>
        </c:manualLayout>
      </c:layout>
      <c:pie3DChart>
        <c:varyColors val="1"/>
        <c:ser>
          <c:idx val="0"/>
          <c:order val="0"/>
          <c:explosion val="25"/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Lbls>
            <c:dLbl>
              <c:idx val="0"/>
              <c:layout>
                <c:manualLayout>
                  <c:x val="-5.1989383679981162E-2"/>
                  <c:y val="5.4327767382446317E-2"/>
                </c:manualLayout>
              </c:layout>
              <c:dLblPos val="bestFit"/>
              <c:showVal val="1"/>
            </c:dLbl>
            <c:dLbl>
              <c:idx val="1"/>
              <c:layout>
                <c:manualLayout>
                  <c:x val="-7.3346321905840256E-2"/>
                  <c:y val="3.2039202375747047E-2"/>
                </c:manualLayout>
              </c:layout>
              <c:dLblPos val="bestFit"/>
              <c:showVal val="1"/>
            </c:dLbl>
            <c:dLbl>
              <c:idx val="4"/>
              <c:layout>
                <c:manualLayout>
                  <c:x val="4.9747899159663878E-2"/>
                  <c:y val="-8.3256653037456954E-2"/>
                </c:manualLayout>
              </c:layout>
              <c:dLblPos val="bestFit"/>
              <c:showVal val="1"/>
            </c:dLbl>
            <c:dLbl>
              <c:idx val="5"/>
              <c:layout>
                <c:manualLayout>
                  <c:x val="3.069964293678978E-2"/>
                  <c:y val="6.2582309624822294E-2"/>
                </c:manualLayout>
              </c:layout>
              <c:dLblPos val="bestFit"/>
              <c:showVal val="1"/>
            </c:dLbl>
            <c:txPr>
              <a:bodyPr/>
              <a:lstStyle/>
              <a:p>
                <a:pPr>
                  <a:defRPr sz="1600" b="1"/>
                </a:pPr>
                <a:endParaRPr lang="fr-FR"/>
              </a:p>
            </c:txPr>
            <c:showVal val="1"/>
            <c:showLeaderLines val="1"/>
          </c:dLbls>
          <c:cat>
            <c:strRef>
              <c:f>PE!$O$167:$O$172</c:f>
              <c:strCache>
                <c:ptCount val="6"/>
                <c:pt idx="0">
                  <c:v>Antananarivo</c:v>
                </c:pt>
                <c:pt idx="1">
                  <c:v>Antsiranana</c:v>
                </c:pt>
                <c:pt idx="2">
                  <c:v>Fianarantsoa</c:v>
                </c:pt>
                <c:pt idx="3">
                  <c:v>Mahajanga</c:v>
                </c:pt>
                <c:pt idx="4">
                  <c:v>Toamasina</c:v>
                </c:pt>
                <c:pt idx="5">
                  <c:v>Toliara</c:v>
                </c:pt>
              </c:strCache>
            </c:strRef>
          </c:cat>
          <c:val>
            <c:numRef>
              <c:f>PE!$P$167:$P$172</c:f>
              <c:numCache>
                <c:formatCode>#,##0</c:formatCode>
                <c:ptCount val="6"/>
                <c:pt idx="0">
                  <c:v>35.766304347826086</c:v>
                </c:pt>
                <c:pt idx="1">
                  <c:v>20.583333333333332</c:v>
                </c:pt>
                <c:pt idx="2">
                  <c:v>78.74545454545455</c:v>
                </c:pt>
                <c:pt idx="3">
                  <c:v>41.45967741935484</c:v>
                </c:pt>
                <c:pt idx="4">
                  <c:v>129.3012048192771</c:v>
                </c:pt>
                <c:pt idx="5">
                  <c:v>20.440993788819874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3400616187243493"/>
          <c:y val="0.30657127055220412"/>
          <c:w val="0.99266732571510208"/>
          <c:h val="0.58799453965940007"/>
        </c:manualLayout>
      </c:layout>
      <c:txPr>
        <a:bodyPr/>
        <a:lstStyle/>
        <a:p>
          <a:pPr>
            <a:defRPr sz="1600" b="1"/>
          </a:pPr>
          <a:endParaRPr lang="fr-FR"/>
        </a:p>
      </c:txPr>
    </c:legend>
    <c:plotVisOnly val="1"/>
    <c:dispBlanksAs val="zero"/>
  </c:chart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EVOLUTION</a:t>
            </a:r>
            <a:r>
              <a:rPr lang="fr-FR" baseline="0"/>
              <a:t> DES EFFECTIFS DU PERSONNEL ADMINISTRATIF ET TECHNIQUE DE 2006 A 2013</a:t>
            </a:r>
            <a:endParaRPr lang="fr-FR"/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PAT!$A$7</c:f>
              <c:strCache>
                <c:ptCount val="1"/>
                <c:pt idx="0">
                  <c:v>UNIVERSITES</c:v>
                </c:pt>
              </c:strCache>
            </c:strRef>
          </c:tx>
          <c:cat>
            <c:numRef>
              <c:f>PAT!$B$6:$I$6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PAT!$B$7:$I$7</c:f>
              <c:numCache>
                <c:formatCode>#,##0</c:formatCode>
                <c:ptCount val="8"/>
                <c:pt idx="0">
                  <c:v>3261</c:v>
                </c:pt>
                <c:pt idx="1">
                  <c:v>3189</c:v>
                </c:pt>
                <c:pt idx="2">
                  <c:v>3392</c:v>
                </c:pt>
                <c:pt idx="3">
                  <c:v>3222</c:v>
                </c:pt>
                <c:pt idx="4">
                  <c:v>3230</c:v>
                </c:pt>
                <c:pt idx="5">
                  <c:v>3083</c:v>
                </c:pt>
                <c:pt idx="6">
                  <c:v>2552</c:v>
                </c:pt>
                <c:pt idx="7">
                  <c:v>3124</c:v>
                </c:pt>
              </c:numCache>
            </c:numRef>
          </c:val>
        </c:ser>
        <c:ser>
          <c:idx val="2"/>
          <c:order val="1"/>
          <c:tx>
            <c:strRef>
              <c:f>PAT!$A$8</c:f>
              <c:strCache>
                <c:ptCount val="1"/>
                <c:pt idx="0">
                  <c:v>IST et INSTN</c:v>
                </c:pt>
              </c:strCache>
            </c:strRef>
          </c:tx>
          <c:cat>
            <c:numRef>
              <c:f>PAT!$B$6:$I$6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PAT!$B$8:$I$8</c:f>
              <c:numCache>
                <c:formatCode>#,##0</c:formatCode>
                <c:ptCount val="8"/>
                <c:pt idx="1">
                  <c:v>109</c:v>
                </c:pt>
                <c:pt idx="2">
                  <c:v>105</c:v>
                </c:pt>
                <c:pt idx="3">
                  <c:v>110</c:v>
                </c:pt>
                <c:pt idx="4" formatCode="General">
                  <c:v>110</c:v>
                </c:pt>
                <c:pt idx="5" formatCode="General">
                  <c:v>131</c:v>
                </c:pt>
                <c:pt idx="6" formatCode="General">
                  <c:v>151</c:v>
                </c:pt>
                <c:pt idx="7" formatCode="General">
                  <c:v>183</c:v>
                </c:pt>
              </c:numCache>
            </c:numRef>
          </c:val>
        </c:ser>
        <c:ser>
          <c:idx val="3"/>
          <c:order val="2"/>
          <c:tx>
            <c:strRef>
              <c:f>PAT!$A$9</c:f>
              <c:strCache>
                <c:ptCount val="1"/>
                <c:pt idx="0">
                  <c:v>CNTEMAD</c:v>
                </c:pt>
              </c:strCache>
            </c:strRef>
          </c:tx>
          <c:cat>
            <c:numRef>
              <c:f>PAT!$B$6:$I$6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PAT!$B$9:$I$9</c:f>
              <c:numCache>
                <c:formatCode>#,##0</c:formatCode>
                <c:ptCount val="8"/>
                <c:pt idx="1">
                  <c:v>121</c:v>
                </c:pt>
                <c:pt idx="2" formatCode="General">
                  <c:v>118</c:v>
                </c:pt>
                <c:pt idx="3" formatCode="General">
                  <c:v>119</c:v>
                </c:pt>
                <c:pt idx="4" formatCode="General">
                  <c:v>119</c:v>
                </c:pt>
                <c:pt idx="5" formatCode="General">
                  <c:v>119</c:v>
                </c:pt>
                <c:pt idx="6" formatCode="General">
                  <c:v>117</c:v>
                </c:pt>
                <c:pt idx="7" formatCode="General">
                  <c:v>114</c:v>
                </c:pt>
              </c:numCache>
            </c:numRef>
          </c:val>
        </c:ser>
        <c:ser>
          <c:idx val="4"/>
          <c:order val="3"/>
          <c:tx>
            <c:strRef>
              <c:f>PAT!$A$10</c:f>
              <c:strCache>
                <c:ptCount val="1"/>
                <c:pt idx="0">
                  <c:v>PRIVEES</c:v>
                </c:pt>
              </c:strCache>
            </c:strRef>
          </c:tx>
          <c:cat>
            <c:numRef>
              <c:f>PAT!$B$6:$I$6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PAT!$B$10:$I$10</c:f>
              <c:numCache>
                <c:formatCode>#,##0</c:formatCode>
                <c:ptCount val="8"/>
                <c:pt idx="0">
                  <c:v>207</c:v>
                </c:pt>
                <c:pt idx="1">
                  <c:v>508</c:v>
                </c:pt>
                <c:pt idx="2" formatCode="General">
                  <c:v>620</c:v>
                </c:pt>
                <c:pt idx="3" formatCode="General">
                  <c:v>714</c:v>
                </c:pt>
                <c:pt idx="4" formatCode="General">
                  <c:v>753</c:v>
                </c:pt>
                <c:pt idx="5" formatCode="General">
                  <c:v>804</c:v>
                </c:pt>
                <c:pt idx="6" formatCode="General">
                  <c:v>854</c:v>
                </c:pt>
                <c:pt idx="7" formatCode="General">
                  <c:v>846</c:v>
                </c:pt>
              </c:numCache>
            </c:numRef>
          </c:val>
        </c:ser>
        <c:marker val="1"/>
        <c:axId val="42080128"/>
        <c:axId val="42094592"/>
      </c:lineChart>
      <c:catAx>
        <c:axId val="4208012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sz="1200" b="1"/>
            </a:pPr>
            <a:endParaRPr lang="fr-FR"/>
          </a:p>
        </c:txPr>
        <c:crossAx val="42094592"/>
        <c:crosses val="autoZero"/>
        <c:auto val="1"/>
        <c:lblAlgn val="ctr"/>
        <c:lblOffset val="100"/>
      </c:catAx>
      <c:valAx>
        <c:axId val="4209459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effectif</a:t>
                </a:r>
              </a:p>
            </c:rich>
          </c:tx>
        </c:title>
        <c:numFmt formatCode="#,##0" sourceLinked="1"/>
        <c:maj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4208012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EVOLUTION DES EFFECTIFS DES DIPLOMES DANS LES</a:t>
            </a:r>
            <a:r>
              <a:rPr lang="en-US" sz="2400" baseline="0"/>
              <a:t> SIX UNIVERSITES </a:t>
            </a:r>
            <a:r>
              <a:rPr lang="en-US" sz="2400"/>
              <a:t>DE 2006 A 2013</a:t>
            </a:r>
          </a:p>
        </c:rich>
      </c:tx>
      <c:layout>
        <c:manualLayout>
          <c:xMode val="edge"/>
          <c:yMode val="edge"/>
          <c:x val="0.12642570426682856"/>
          <c:y val="1.7486280124075399E-2"/>
        </c:manualLayout>
      </c:layout>
    </c:title>
    <c:plotArea>
      <c:layout>
        <c:manualLayout>
          <c:layoutTarget val="inner"/>
          <c:xMode val="edge"/>
          <c:yMode val="edge"/>
          <c:x val="8.771972895023103E-2"/>
          <c:y val="0.20811261409900311"/>
          <c:w val="0.71821751843757176"/>
          <c:h val="0.73150729292021077"/>
        </c:manualLayout>
      </c:layout>
      <c:lineChart>
        <c:grouping val="stacked"/>
        <c:ser>
          <c:idx val="1"/>
          <c:order val="0"/>
          <c:tx>
            <c:strRef>
              <c:f>'DIPLOMES 0'!$A$15</c:f>
              <c:strCache>
                <c:ptCount val="1"/>
                <c:pt idx="0">
                  <c:v>Effectif total des diplômés</c:v>
                </c:pt>
              </c:strCache>
            </c:strRef>
          </c:tx>
          <c:cat>
            <c:numRef>
              <c:f>'DIPLOMES 0'!$B$6:$I$6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'DIPLOMES 0'!$B$15:$I$15</c:f>
              <c:numCache>
                <c:formatCode>#,##0</c:formatCode>
                <c:ptCount val="8"/>
                <c:pt idx="0">
                  <c:v>9537</c:v>
                </c:pt>
                <c:pt idx="1">
                  <c:v>10164</c:v>
                </c:pt>
                <c:pt idx="2">
                  <c:v>9886</c:v>
                </c:pt>
                <c:pt idx="3">
                  <c:v>11003</c:v>
                </c:pt>
                <c:pt idx="4">
                  <c:v>12448</c:v>
                </c:pt>
                <c:pt idx="5">
                  <c:v>13101</c:v>
                </c:pt>
                <c:pt idx="6">
                  <c:v>12260</c:v>
                </c:pt>
                <c:pt idx="7">
                  <c:v>10090</c:v>
                </c:pt>
              </c:numCache>
            </c:numRef>
          </c:val>
        </c:ser>
        <c:marker val="1"/>
        <c:axId val="63971712"/>
        <c:axId val="63973632"/>
      </c:lineChart>
      <c:catAx>
        <c:axId val="6397171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600"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63973632"/>
        <c:crosses val="autoZero"/>
        <c:auto val="1"/>
        <c:lblAlgn val="ctr"/>
        <c:lblOffset val="100"/>
      </c:catAx>
      <c:valAx>
        <c:axId val="63973632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600"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63971712"/>
        <c:crosses val="autoZero"/>
        <c:crossBetween val="between"/>
      </c:valAx>
    </c:plotArea>
    <c:legend>
      <c:legendPos val="r"/>
      <c:txPr>
        <a:bodyPr/>
        <a:lstStyle/>
        <a:p>
          <a:pPr>
            <a:defRPr sz="1800" b="1"/>
          </a:pPr>
          <a:endParaRPr lang="fr-FR"/>
        </a:p>
      </c:txPr>
    </c:legend>
    <c:plotVisOnly val="1"/>
    <c:dispBlanksAs val="zero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 algn="ctr">
              <a:defRPr>
                <a:latin typeface="Arial" pitchFamily="34" charset="0"/>
                <a:cs typeface="Arial" pitchFamily="34" charset="0"/>
              </a:defRPr>
            </a:pPr>
            <a:r>
              <a:rPr lang="fr-FR" sz="1400" b="1">
                <a:effectLst/>
                <a:latin typeface="Arial" pitchFamily="34" charset="0"/>
                <a:cs typeface="Arial" pitchFamily="34" charset="0"/>
              </a:rPr>
              <a:t>REPARTITION</a:t>
            </a:r>
            <a:r>
              <a:rPr lang="fr-FR" sz="1400" b="1" baseline="0">
                <a:effectLst/>
                <a:latin typeface="Arial" pitchFamily="34" charset="0"/>
                <a:cs typeface="Arial" pitchFamily="34" charset="0"/>
              </a:rPr>
              <a:t> PAR TYPE DE DIPLOMES  DE L'ENSEIGNEMENT SUPERIEUR DE L'ANNEE UNIVERSITAIRE 2012 - 2013</a:t>
            </a:r>
            <a:endParaRPr lang="fr-FR" sz="1400">
              <a:effectLst/>
              <a:latin typeface="Arial" pitchFamily="34" charset="0"/>
              <a:cs typeface="Arial" pitchFamily="34" charset="0"/>
            </a:endParaRPr>
          </a:p>
        </c:rich>
      </c:tx>
    </c:title>
    <c:plotArea>
      <c:layout>
        <c:manualLayout>
          <c:layoutTarget val="inner"/>
          <c:xMode val="edge"/>
          <c:yMode val="edge"/>
          <c:x val="3.7640609683707173E-2"/>
          <c:y val="0.17680376525318747"/>
          <c:w val="0.54630053488093422"/>
          <c:h val="0.8250505747553093"/>
        </c:manualLayout>
      </c:layout>
      <c:doughnutChart>
        <c:varyColors val="1"/>
        <c:ser>
          <c:idx val="1"/>
          <c:order val="0"/>
          <c:tx>
            <c:strRef>
              <c:f>'DIPLOMES 0'!$Q$81</c:f>
              <c:strCache>
                <c:ptCount val="1"/>
                <c:pt idx="0">
                  <c:v>2013</c:v>
                </c:pt>
              </c:strCache>
            </c:strRef>
          </c:tx>
          <c:explosion val="25"/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Lbls>
            <c:dLbl>
              <c:idx val="0"/>
              <c:layout>
                <c:manualLayout>
                  <c:x val="-1.5325670498084348E-2"/>
                  <c:y val="-6.0608488085813164E-2"/>
                </c:manualLayout>
              </c:layout>
              <c:showLegendKey val="1"/>
              <c:showVal val="1"/>
            </c:dLbl>
            <c:dLbl>
              <c:idx val="5"/>
              <c:layout>
                <c:manualLayout>
                  <c:x val="-2.2464757190235156E-2"/>
                  <c:y val="-0.10003319048568389"/>
                </c:manualLayout>
              </c:layout>
              <c:showLegendKey val="1"/>
              <c:showVal val="1"/>
            </c:dLbl>
            <c:dLbl>
              <c:idx val="6"/>
              <c:layout>
                <c:manualLayout>
                  <c:x val="3.5470669247739742E-3"/>
                  <c:y val="-0.12245442283592332"/>
                </c:manualLayout>
              </c:layout>
              <c:showLegendKey val="1"/>
              <c:showVal val="1"/>
            </c:dLbl>
            <c:dLbl>
              <c:idx val="7"/>
              <c:layout>
                <c:manualLayout>
                  <c:x val="2.4829468473417805E-2"/>
                  <c:y val="-7.2437827593081414E-2"/>
                </c:manualLayout>
              </c:layout>
              <c:showLegendKey val="1"/>
              <c:showVal val="1"/>
            </c:dLbl>
            <c:txPr>
              <a:bodyPr/>
              <a:lstStyle/>
              <a:p>
                <a:pPr>
                  <a:defRPr sz="1050" b="1"/>
                </a:pPr>
                <a:endParaRPr lang="fr-FR"/>
              </a:p>
            </c:txPr>
            <c:showLegendKey val="1"/>
            <c:showVal val="1"/>
          </c:dLbls>
          <c:cat>
            <c:strRef>
              <c:f>'DIPLOMES 0'!$O$82:$O$89</c:f>
              <c:strCache>
                <c:ptCount val="8"/>
                <c:pt idx="0">
                  <c:v>BAC+2  et/ou DTS</c:v>
                </c:pt>
                <c:pt idx="1">
                  <c:v>LICENCE</c:v>
                </c:pt>
                <c:pt idx="2">
                  <c:v>MAITRISE</c:v>
                </c:pt>
                <c:pt idx="3">
                  <c:v>IEJ/DEA/Master II</c:v>
                </c:pt>
                <c:pt idx="4">
                  <c:v>CAPEN /INGENIORAT</c:v>
                </c:pt>
                <c:pt idx="5">
                  <c:v>Doctorat d'Etat  de docteur en Medécine, et chirurgie  dentaire</c:v>
                </c:pt>
                <c:pt idx="6">
                  <c:v>DNR/DESS</c:v>
                </c:pt>
                <c:pt idx="7">
                  <c:v>HDR</c:v>
                </c:pt>
              </c:strCache>
            </c:strRef>
          </c:cat>
          <c:val>
            <c:numRef>
              <c:f>'DIPLOMES 0'!$Q$82:$Q$89</c:f>
              <c:numCache>
                <c:formatCode>0.0%</c:formatCode>
                <c:ptCount val="8"/>
                <c:pt idx="0">
                  <c:v>0.35811721118221623</c:v>
                </c:pt>
                <c:pt idx="1">
                  <c:v>0.37942068036375887</c:v>
                </c:pt>
                <c:pt idx="2">
                  <c:v>0.13977770293027955</c:v>
                </c:pt>
                <c:pt idx="3">
                  <c:v>3.1071067699562142E-2</c:v>
                </c:pt>
                <c:pt idx="4">
                  <c:v>6.8752105085887499E-2</c:v>
                </c:pt>
                <c:pt idx="5">
                  <c:v>8.8413607275176827E-3</c:v>
                </c:pt>
                <c:pt idx="6">
                  <c:v>1.2798922196025598E-2</c:v>
                </c:pt>
                <c:pt idx="7">
                  <c:v>1.220949814752442E-3</c:v>
                </c:pt>
              </c:numCache>
            </c:numRef>
          </c:val>
        </c:ser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1970338190484817"/>
          <c:y val="0.16728533933258344"/>
          <c:w val="0.9620122484689414"/>
          <c:h val="0.86430684800763535"/>
        </c:manualLayout>
      </c:layout>
      <c:txPr>
        <a:bodyPr/>
        <a:lstStyle/>
        <a:p>
          <a:pPr>
            <a:defRPr sz="1100" b="1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 paperSize="9" orientation="landscape" horizontalDpi="0" verticalDpi="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0.20739852512255497"/>
          <c:y val="0.14765046892502923"/>
          <c:w val="0.65718566390573263"/>
          <c:h val="0.75662014210840511"/>
        </c:manualLayout>
      </c:layout>
      <c:pie3DChart>
        <c:varyColors val="1"/>
        <c:ser>
          <c:idx val="0"/>
          <c:order val="0"/>
          <c:dPt>
            <c:idx val="0"/>
          </c:dPt>
          <c:dPt>
            <c:idx val="1"/>
          </c:dPt>
          <c:dPt>
            <c:idx val="2"/>
          </c:dPt>
          <c:dLbls>
            <c:dLbl>
              <c:idx val="0"/>
              <c:layout>
                <c:manualLayout>
                  <c:x val="-0.24399810511490941"/>
                  <c:y val="-0.10394612794612795"/>
                </c:manualLayout>
              </c:layout>
              <c:dLblPos val="bestFit"/>
              <c:showVal val="1"/>
              <c:showCatName val="1"/>
              <c:separator>. </c:separator>
            </c:dLbl>
            <c:dLbl>
              <c:idx val="1"/>
              <c:layout>
                <c:manualLayout>
                  <c:x val="0.17710661289290058"/>
                  <c:y val="-0.28864285903655984"/>
                </c:manualLayout>
              </c:layout>
              <c:dLblPos val="bestFit"/>
              <c:showVal val="1"/>
              <c:showCatName val="1"/>
              <c:separator>. </c:separator>
            </c:dLbl>
            <c:dLbl>
              <c:idx val="2"/>
              <c:layout>
                <c:manualLayout>
                  <c:x val="0.18274333269316945"/>
                  <c:y val="6.8143694159442186E-2"/>
                </c:manualLayout>
              </c:layout>
              <c:dLblPos val="bestFit"/>
              <c:showVal val="1"/>
              <c:showCatName val="1"/>
              <c:separator>. </c:separator>
            </c:dLbl>
            <c:txPr>
              <a:bodyPr/>
              <a:lstStyle/>
              <a:p>
                <a:pPr>
                  <a:defRPr sz="1400" b="1"/>
                </a:pPr>
                <a:endParaRPr lang="fr-FR"/>
              </a:p>
            </c:txPr>
            <c:showVal val="1"/>
            <c:showCatName val="1"/>
            <c:separator>. </c:separator>
            <c:showLeaderLines val="1"/>
          </c:dLbls>
          <c:cat>
            <c:strRef>
              <c:f>'INDICATEURS 0'!$A$25:$A$27</c:f>
              <c:strCache>
                <c:ptCount val="3"/>
                <c:pt idx="0">
                  <c:v>promotion</c:v>
                </c:pt>
                <c:pt idx="1">
                  <c:v>redoublement</c:v>
                </c:pt>
                <c:pt idx="2">
                  <c:v>abandon</c:v>
                </c:pt>
              </c:strCache>
            </c:strRef>
          </c:cat>
          <c:val>
            <c:numRef>
              <c:f>'INDICATEURS 0'!$I$25:$I$27</c:f>
              <c:numCache>
                <c:formatCode>0.00%</c:formatCode>
                <c:ptCount val="3"/>
                <c:pt idx="0">
                  <c:v>0.498</c:v>
                </c:pt>
                <c:pt idx="1">
                  <c:v>0.188</c:v>
                </c:pt>
                <c:pt idx="2">
                  <c:v>0.314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8.3599699588897347E-2"/>
          <c:y val="0.17451543521798843"/>
          <c:w val="0.67403178051019486"/>
          <c:h val="0.74739194977214585"/>
        </c:manualLayout>
      </c:layout>
      <c:lineChart>
        <c:grouping val="standard"/>
        <c:ser>
          <c:idx val="1"/>
          <c:order val="0"/>
          <c:tx>
            <c:strRef>
              <c:f>'BAC 2'!$A$8</c:f>
              <c:strCache>
                <c:ptCount val="1"/>
                <c:pt idx="0">
                  <c:v>ANTANANARIVO</c:v>
                </c:pt>
              </c:strCache>
            </c:strRef>
          </c:tx>
          <c:cat>
            <c:numRef>
              <c:f>'BAC 2'!$B$7:$K$7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'BAC 2'!$B$8:$K$8</c:f>
              <c:numCache>
                <c:formatCode>#,##0</c:formatCode>
                <c:ptCount val="10"/>
                <c:pt idx="0">
                  <c:v>13666</c:v>
                </c:pt>
                <c:pt idx="1">
                  <c:v>14943</c:v>
                </c:pt>
                <c:pt idx="2">
                  <c:v>17472</c:v>
                </c:pt>
                <c:pt idx="3">
                  <c:v>18366</c:v>
                </c:pt>
                <c:pt idx="4">
                  <c:v>23215</c:v>
                </c:pt>
                <c:pt idx="5">
                  <c:v>27521</c:v>
                </c:pt>
                <c:pt idx="6">
                  <c:v>29306</c:v>
                </c:pt>
                <c:pt idx="7">
                  <c:v>30389</c:v>
                </c:pt>
                <c:pt idx="8">
                  <c:v>25958</c:v>
                </c:pt>
                <c:pt idx="9">
                  <c:v>27298</c:v>
                </c:pt>
              </c:numCache>
            </c:numRef>
          </c:val>
        </c:ser>
        <c:ser>
          <c:idx val="2"/>
          <c:order val="1"/>
          <c:tx>
            <c:strRef>
              <c:f>'BAC 2'!$A$9</c:f>
              <c:strCache>
                <c:ptCount val="1"/>
                <c:pt idx="0">
                  <c:v>ANTSIRANANA</c:v>
                </c:pt>
              </c:strCache>
            </c:strRef>
          </c:tx>
          <c:cat>
            <c:numRef>
              <c:f>'BAC 2'!$B$7:$K$7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'BAC 2'!$B$9:$K$9</c:f>
              <c:numCache>
                <c:formatCode>#,##0</c:formatCode>
                <c:ptCount val="10"/>
                <c:pt idx="0">
                  <c:v>1563</c:v>
                </c:pt>
                <c:pt idx="1">
                  <c:v>1616</c:v>
                </c:pt>
                <c:pt idx="2">
                  <c:v>2430</c:v>
                </c:pt>
                <c:pt idx="3">
                  <c:v>2785</c:v>
                </c:pt>
                <c:pt idx="4">
                  <c:v>4183</c:v>
                </c:pt>
                <c:pt idx="5">
                  <c:v>4053</c:v>
                </c:pt>
                <c:pt idx="6">
                  <c:v>4154</c:v>
                </c:pt>
                <c:pt idx="7">
                  <c:v>4866</c:v>
                </c:pt>
                <c:pt idx="8">
                  <c:v>4647</c:v>
                </c:pt>
                <c:pt idx="9">
                  <c:v>4221</c:v>
                </c:pt>
              </c:numCache>
            </c:numRef>
          </c:val>
        </c:ser>
        <c:ser>
          <c:idx val="3"/>
          <c:order val="2"/>
          <c:tx>
            <c:strRef>
              <c:f>'BAC 2'!$A$10</c:f>
              <c:strCache>
                <c:ptCount val="1"/>
                <c:pt idx="0">
                  <c:v>FIANARANTSOA</c:v>
                </c:pt>
              </c:strCache>
            </c:strRef>
          </c:tx>
          <c:cat>
            <c:numRef>
              <c:f>'BAC 2'!$B$7:$K$7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'BAC 2'!$B$10:$K$10</c:f>
              <c:numCache>
                <c:formatCode>#,##0</c:formatCode>
                <c:ptCount val="10"/>
                <c:pt idx="0">
                  <c:v>3439</c:v>
                </c:pt>
                <c:pt idx="1">
                  <c:v>3679</c:v>
                </c:pt>
                <c:pt idx="2">
                  <c:v>5019</c:v>
                </c:pt>
                <c:pt idx="3">
                  <c:v>4724</c:v>
                </c:pt>
                <c:pt idx="4">
                  <c:v>6081</c:v>
                </c:pt>
                <c:pt idx="5">
                  <c:v>7181</c:v>
                </c:pt>
                <c:pt idx="6">
                  <c:v>7110</c:v>
                </c:pt>
                <c:pt idx="7">
                  <c:v>7510</c:v>
                </c:pt>
                <c:pt idx="8">
                  <c:v>7937</c:v>
                </c:pt>
                <c:pt idx="9">
                  <c:v>10426</c:v>
                </c:pt>
              </c:numCache>
            </c:numRef>
          </c:val>
        </c:ser>
        <c:ser>
          <c:idx val="4"/>
          <c:order val="3"/>
          <c:tx>
            <c:strRef>
              <c:f>'BAC 2'!$A$11</c:f>
              <c:strCache>
                <c:ptCount val="1"/>
                <c:pt idx="0">
                  <c:v>MAHAJANGA</c:v>
                </c:pt>
              </c:strCache>
            </c:strRef>
          </c:tx>
          <c:cat>
            <c:numRef>
              <c:f>'BAC 2'!$B$7:$K$7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'BAC 2'!$B$11:$K$11</c:f>
              <c:numCache>
                <c:formatCode>#,##0</c:formatCode>
                <c:ptCount val="10"/>
                <c:pt idx="0">
                  <c:v>1502</c:v>
                </c:pt>
                <c:pt idx="1">
                  <c:v>1756</c:v>
                </c:pt>
                <c:pt idx="2">
                  <c:v>2418</c:v>
                </c:pt>
                <c:pt idx="3">
                  <c:v>2589</c:v>
                </c:pt>
                <c:pt idx="4">
                  <c:v>3655</c:v>
                </c:pt>
                <c:pt idx="5">
                  <c:v>4520</c:v>
                </c:pt>
                <c:pt idx="6">
                  <c:v>4991</c:v>
                </c:pt>
                <c:pt idx="7">
                  <c:v>4961</c:v>
                </c:pt>
                <c:pt idx="8">
                  <c:v>5491</c:v>
                </c:pt>
                <c:pt idx="9">
                  <c:v>4881</c:v>
                </c:pt>
              </c:numCache>
            </c:numRef>
          </c:val>
        </c:ser>
        <c:ser>
          <c:idx val="5"/>
          <c:order val="4"/>
          <c:tx>
            <c:strRef>
              <c:f>'BAC 2'!$A$12</c:f>
              <c:strCache>
                <c:ptCount val="1"/>
                <c:pt idx="0">
                  <c:v>TOAMASINA</c:v>
                </c:pt>
              </c:strCache>
            </c:strRef>
          </c:tx>
          <c:cat>
            <c:numRef>
              <c:f>'BAC 2'!$B$7:$K$7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'BAC 2'!$B$12:$K$12</c:f>
              <c:numCache>
                <c:formatCode>#,##0</c:formatCode>
                <c:ptCount val="10"/>
                <c:pt idx="0">
                  <c:v>2998</c:v>
                </c:pt>
                <c:pt idx="1">
                  <c:v>3002</c:v>
                </c:pt>
                <c:pt idx="2">
                  <c:v>3807</c:v>
                </c:pt>
                <c:pt idx="3">
                  <c:v>4296</c:v>
                </c:pt>
                <c:pt idx="4">
                  <c:v>5416</c:v>
                </c:pt>
                <c:pt idx="5">
                  <c:v>5658</c:v>
                </c:pt>
                <c:pt idx="6">
                  <c:v>7680</c:v>
                </c:pt>
                <c:pt idx="7">
                  <c:v>9012</c:v>
                </c:pt>
                <c:pt idx="8">
                  <c:v>7235</c:v>
                </c:pt>
                <c:pt idx="9">
                  <c:v>6413</c:v>
                </c:pt>
              </c:numCache>
            </c:numRef>
          </c:val>
        </c:ser>
        <c:ser>
          <c:idx val="6"/>
          <c:order val="5"/>
          <c:tx>
            <c:strRef>
              <c:f>'BAC 2'!$A$13</c:f>
              <c:strCache>
                <c:ptCount val="1"/>
                <c:pt idx="0">
                  <c:v>TOLIARA</c:v>
                </c:pt>
              </c:strCache>
            </c:strRef>
          </c:tx>
          <c:cat>
            <c:numRef>
              <c:f>'BAC 2'!$B$7:$K$7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'BAC 2'!$B$13:$K$13</c:f>
              <c:numCache>
                <c:formatCode>#,##0</c:formatCode>
                <c:ptCount val="10"/>
                <c:pt idx="0">
                  <c:v>1946</c:v>
                </c:pt>
                <c:pt idx="1">
                  <c:v>1790</c:v>
                </c:pt>
                <c:pt idx="2">
                  <c:v>2378</c:v>
                </c:pt>
                <c:pt idx="3">
                  <c:v>2261</c:v>
                </c:pt>
                <c:pt idx="4">
                  <c:v>3736</c:v>
                </c:pt>
                <c:pt idx="5">
                  <c:v>3927</c:v>
                </c:pt>
                <c:pt idx="6">
                  <c:v>3839</c:v>
                </c:pt>
                <c:pt idx="7">
                  <c:v>4082</c:v>
                </c:pt>
                <c:pt idx="8">
                  <c:v>5251</c:v>
                </c:pt>
                <c:pt idx="9">
                  <c:v>3832</c:v>
                </c:pt>
              </c:numCache>
            </c:numRef>
          </c:val>
        </c:ser>
        <c:marker val="1"/>
        <c:axId val="63109760"/>
        <c:axId val="63378176"/>
      </c:lineChart>
      <c:catAx>
        <c:axId val="6310976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400" b="1"/>
            </a:pPr>
            <a:endParaRPr lang="fr-FR"/>
          </a:p>
        </c:txPr>
        <c:crossAx val="63378176"/>
        <c:crosses val="autoZero"/>
        <c:auto val="1"/>
        <c:lblAlgn val="ctr"/>
        <c:lblOffset val="100"/>
      </c:catAx>
      <c:valAx>
        <c:axId val="63378176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400" b="1"/>
            </a:pPr>
            <a:endParaRPr lang="fr-FR"/>
          </a:p>
        </c:txPr>
        <c:crossAx val="6310976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400" b="1"/>
          </a:pPr>
          <a:endParaRPr lang="fr-FR"/>
        </a:p>
      </c:txPr>
    </c:legend>
    <c:plotVisOnly val="1"/>
    <c:dispBlanksAs val="gap"/>
  </c:chart>
  <c:printSettings>
    <c:headerFooter/>
    <c:pageMargins b="0.75" l="0.7" r="0.7" t="0.75" header="0.3" footer="0.3"/>
    <c:pageSetup paperSize="9" orientation="landscape" horizontalDpi="0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r>
              <a:rPr lang="en-US">
                <a:latin typeface="Arial" pitchFamily="34" charset="0"/>
                <a:cs typeface="Arial" pitchFamily="34" charset="0"/>
              </a:rPr>
              <a:t>REPARTITION</a:t>
            </a:r>
            <a:r>
              <a:rPr lang="en-US" baseline="0">
                <a:latin typeface="Arial" pitchFamily="34" charset="0"/>
                <a:cs typeface="Arial" pitchFamily="34" charset="0"/>
              </a:rPr>
              <a:t> DES ADMIS AU BACCALAUREAT EN 2015</a:t>
            </a:r>
            <a:endParaRPr lang="en-US">
              <a:latin typeface="Arial" pitchFamily="34" charset="0"/>
              <a:cs typeface="Arial" pitchFamily="34" charset="0"/>
            </a:endParaRPr>
          </a:p>
        </c:rich>
      </c:tx>
      <c:layout/>
    </c:title>
    <c:plotArea>
      <c:layout>
        <c:manualLayout>
          <c:layoutTarget val="inner"/>
          <c:xMode val="edge"/>
          <c:yMode val="edge"/>
          <c:x val="0.23441162681669023"/>
          <c:y val="0.16303944615618698"/>
          <c:w val="0.56227918579474734"/>
          <c:h val="0.76355875080832292"/>
        </c:manualLayout>
      </c:layout>
      <c:pieChart>
        <c:varyColors val="1"/>
        <c:ser>
          <c:idx val="0"/>
          <c:order val="0"/>
          <c:explosion val="32"/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Lbls>
            <c:dLbl>
              <c:idx val="0"/>
              <c:layout>
                <c:manualLayout>
                  <c:x val="-1.1749533672814284E-3"/>
                  <c:y val="-0.31857542470502986"/>
                </c:manualLayout>
              </c:layout>
              <c:dLblPos val="bestFit"/>
              <c:showCatName val="1"/>
              <c:showPercent val="1"/>
              <c:separator>. </c:separator>
            </c:dLbl>
            <c:dLbl>
              <c:idx val="1"/>
              <c:layout>
                <c:manualLayout>
                  <c:x val="2.3496683167768578E-2"/>
                  <c:y val="2.2149313803824251E-2"/>
                </c:manualLayout>
              </c:layout>
              <c:dLblPos val="bestFit"/>
              <c:showCatName val="1"/>
              <c:showPercent val="1"/>
              <c:separator>. </c:separator>
            </c:dLbl>
            <c:dLbl>
              <c:idx val="2"/>
              <c:layout>
                <c:manualLayout>
                  <c:x val="-7.7597631519688792E-2"/>
                  <c:y val="1.7967054098531512E-2"/>
                </c:manualLayout>
              </c:layout>
              <c:dLblPos val="bestFit"/>
              <c:showCatName val="1"/>
              <c:showPercent val="1"/>
              <c:separator>. </c:separator>
            </c:dLbl>
            <c:dLbl>
              <c:idx val="3"/>
              <c:layout>
                <c:manualLayout>
                  <c:x val="-5.0944918804980602E-2"/>
                  <c:y val="-2.823271244013212E-3"/>
                </c:manualLayout>
              </c:layout>
              <c:dLblPos val="bestFit"/>
              <c:showCatName val="1"/>
              <c:showPercent val="1"/>
              <c:separator>. </c:separator>
            </c:dLbl>
            <c:dLbl>
              <c:idx val="4"/>
              <c:layout>
                <c:manualLayout>
                  <c:x val="-9.5627614058791194E-2"/>
                  <c:y val="-4.4646483154292017E-2"/>
                </c:manualLayout>
              </c:layout>
              <c:dLblPos val="bestFit"/>
              <c:showCatName val="1"/>
              <c:showPercent val="1"/>
              <c:separator>. </c:separator>
            </c:dLbl>
            <c:dLbl>
              <c:idx val="5"/>
              <c:layout>
                <c:manualLayout>
                  <c:x val="0.2164866311542282"/>
                  <c:y val="-2.6455620979793645E-2"/>
                </c:manualLayout>
              </c:layout>
              <c:dLblPos val="bestFit"/>
              <c:showCatName val="1"/>
              <c:showPercent val="1"/>
              <c:separator>. </c:separator>
            </c:dLbl>
            <c:txPr>
              <a:bodyPr/>
              <a:lstStyle/>
              <a:p>
                <a:pPr>
                  <a:defRPr sz="1400" b="1"/>
                </a:pPr>
                <a:endParaRPr lang="fr-FR"/>
              </a:p>
            </c:txPr>
            <c:showCatName val="1"/>
            <c:showPercent val="1"/>
            <c:showLeaderLines val="1"/>
          </c:dLbls>
          <c:cat>
            <c:strRef>
              <c:f>'BAC 3'!$A$8:$A$13</c:f>
              <c:strCache>
                <c:ptCount val="6"/>
                <c:pt idx="0">
                  <c:v>ANTANANARIVO</c:v>
                </c:pt>
                <c:pt idx="1">
                  <c:v>ANTSIRANANA</c:v>
                </c:pt>
                <c:pt idx="2">
                  <c:v>FIANARANTSOA</c:v>
                </c:pt>
                <c:pt idx="3">
                  <c:v>MAHAJANGA</c:v>
                </c:pt>
                <c:pt idx="4">
                  <c:v>TOAMASINA</c:v>
                </c:pt>
                <c:pt idx="5">
                  <c:v>TOLIARA</c:v>
                </c:pt>
              </c:strCache>
            </c:strRef>
          </c:cat>
          <c:val>
            <c:numRef>
              <c:f>'BAC 3'!$B$8:$B$13</c:f>
              <c:numCache>
                <c:formatCode>#,##0</c:formatCode>
                <c:ptCount val="6"/>
                <c:pt idx="0">
                  <c:v>27298</c:v>
                </c:pt>
                <c:pt idx="1">
                  <c:v>4221</c:v>
                </c:pt>
                <c:pt idx="2">
                  <c:v>10426</c:v>
                </c:pt>
                <c:pt idx="3">
                  <c:v>4881</c:v>
                </c:pt>
                <c:pt idx="4">
                  <c:v>6413</c:v>
                </c:pt>
                <c:pt idx="5">
                  <c:v>3832</c:v>
                </c:pt>
              </c:numCache>
            </c:numRef>
          </c:val>
        </c:ser>
        <c:ser>
          <c:idx val="1"/>
          <c:order val="1"/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cat>
            <c:strRef>
              <c:f>'BAC 3'!$A$8:$A$13</c:f>
              <c:strCache>
                <c:ptCount val="6"/>
                <c:pt idx="0">
                  <c:v>ANTANANARIVO</c:v>
                </c:pt>
                <c:pt idx="1">
                  <c:v>ANTSIRANANA</c:v>
                </c:pt>
                <c:pt idx="2">
                  <c:v>FIANARANTSOA</c:v>
                </c:pt>
                <c:pt idx="3">
                  <c:v>MAHAJANGA</c:v>
                </c:pt>
                <c:pt idx="4">
                  <c:v>TOAMASINA</c:v>
                </c:pt>
                <c:pt idx="5">
                  <c:v>TOLIARA</c:v>
                </c:pt>
              </c:strCache>
            </c:strRef>
          </c:cat>
          <c:val>
            <c:numRef>
              <c:f>'BAC 3'!$C$8:$C$13</c:f>
              <c:numCache>
                <c:formatCode>0.00%</c:formatCode>
                <c:ptCount val="6"/>
                <c:pt idx="0">
                  <c:v>0.47831648297734403</c:v>
                </c:pt>
                <c:pt idx="1">
                  <c:v>7.3960505335459337E-2</c:v>
                </c:pt>
                <c:pt idx="2">
                  <c:v>0.18268472604299907</c:v>
                </c:pt>
                <c:pt idx="3">
                  <c:v>8.5525047747542535E-2</c:v>
                </c:pt>
                <c:pt idx="4">
                  <c:v>0.11236880377074171</c:v>
                </c:pt>
                <c:pt idx="5">
                  <c:v>6.7144434125913338E-2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plotVisOnly val="1"/>
    <c:dispBlanksAs val="zero"/>
  </c:chart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depthPercent val="100"/>
      <c:rAngAx val="1"/>
    </c:view3D>
    <c:plotArea>
      <c:layout>
        <c:manualLayout>
          <c:layoutTarget val="inner"/>
          <c:xMode val="edge"/>
          <c:yMode val="edge"/>
          <c:x val="7.7044113400138517E-2"/>
          <c:y val="0.15549595666885413"/>
          <c:w val="0.65280400319969745"/>
          <c:h val="0.771084450953192"/>
        </c:manualLayout>
      </c:layout>
      <c:bar3DChart>
        <c:barDir val="bar"/>
        <c:grouping val="percentStacked"/>
        <c:ser>
          <c:idx val="0"/>
          <c:order val="0"/>
          <c:tx>
            <c:strRef>
              <c:f>TRANSITION!$A$28</c:f>
              <c:strCache>
                <c:ptCount val="1"/>
                <c:pt idx="0">
                  <c:v> Universités</c:v>
                </c:pt>
              </c:strCache>
            </c:strRef>
          </c:tx>
          <c:cat>
            <c:numRef>
              <c:f>TRANSITION!$B$25:$J$25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TRANSITION!$B$28:$J$28</c:f>
              <c:numCache>
                <c:formatCode>#,##0.0</c:formatCode>
                <c:ptCount val="9"/>
                <c:pt idx="0">
                  <c:v>42.856002235618192</c:v>
                </c:pt>
                <c:pt idx="1">
                  <c:v>43.848052878872345</c:v>
                </c:pt>
                <c:pt idx="2">
                  <c:v>38.557455387142539</c:v>
                </c:pt>
                <c:pt idx="3">
                  <c:v>38.110010738575347</c:v>
                </c:pt>
                <c:pt idx="4">
                  <c:v>38.551155021272947</c:v>
                </c:pt>
                <c:pt idx="5">
                  <c:v>30.091172276714342</c:v>
                </c:pt>
                <c:pt idx="6">
                  <c:v>29.296254256526673</c:v>
                </c:pt>
                <c:pt idx="7">
                  <c:v>33.948843728100911</c:v>
                </c:pt>
              </c:numCache>
            </c:numRef>
          </c:val>
        </c:ser>
        <c:ser>
          <c:idx val="1"/>
          <c:order val="1"/>
          <c:tx>
            <c:strRef>
              <c:f>TRANSITION!$A$29</c:f>
              <c:strCache>
                <c:ptCount val="1"/>
                <c:pt idx="0">
                  <c:v> IST et INSTN</c:v>
                </c:pt>
              </c:strCache>
            </c:strRef>
          </c:tx>
          <c:cat>
            <c:numRef>
              <c:f>TRANSITION!$B$25:$J$25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TRANSITION!$B$29:$J$29</c:f>
              <c:numCache>
                <c:formatCode>#,##0.0</c:formatCode>
                <c:ptCount val="9"/>
                <c:pt idx="0">
                  <c:v>0.87029422332228834</c:v>
                </c:pt>
                <c:pt idx="1">
                  <c:v>0.9436967428525922</c:v>
                </c:pt>
                <c:pt idx="2">
                  <c:v>0.83999104009557224</c:v>
                </c:pt>
                <c:pt idx="3">
                  <c:v>0.94260828063476909</c:v>
                </c:pt>
                <c:pt idx="4">
                  <c:v>1.130750121355758</c:v>
                </c:pt>
                <c:pt idx="5">
                  <c:v>0.93332757205202432</c:v>
                </c:pt>
                <c:pt idx="6">
                  <c:v>0.95535376466136968</c:v>
                </c:pt>
                <c:pt idx="7">
                  <c:v>1.079187105816398</c:v>
                </c:pt>
              </c:numCache>
            </c:numRef>
          </c:val>
        </c:ser>
        <c:ser>
          <c:idx val="2"/>
          <c:order val="2"/>
          <c:tx>
            <c:strRef>
              <c:f>TRANSITION!$A$30</c:f>
              <c:strCache>
                <c:ptCount val="1"/>
                <c:pt idx="0">
                  <c:v> CNTEMAD</c:v>
                </c:pt>
              </c:strCache>
            </c:strRef>
          </c:tx>
          <c:cat>
            <c:numRef>
              <c:f>TRANSITION!$B$25:$J$25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TRANSITION!$B$30:$J$30</c:f>
              <c:numCache>
                <c:formatCode>#,##0.0</c:formatCode>
                <c:ptCount val="9"/>
                <c:pt idx="0">
                  <c:v>5.4373428080961315</c:v>
                </c:pt>
                <c:pt idx="1">
                  <c:v>5.4750338456637735</c:v>
                </c:pt>
                <c:pt idx="2">
                  <c:v>5.7231389531844989</c:v>
                </c:pt>
                <c:pt idx="3">
                  <c:v>5.3394582985323948</c:v>
                </c:pt>
                <c:pt idx="4">
                  <c:v>4.2831443990748408</c:v>
                </c:pt>
                <c:pt idx="5">
                  <c:v>6.289158708896859</c:v>
                </c:pt>
                <c:pt idx="6">
                  <c:v>6.7934165720771853</c:v>
                </c:pt>
                <c:pt idx="7">
                  <c:v>6.6135248773651014</c:v>
                </c:pt>
              </c:numCache>
            </c:numRef>
          </c:val>
        </c:ser>
        <c:ser>
          <c:idx val="3"/>
          <c:order val="3"/>
          <c:tx>
            <c:strRef>
              <c:f>TRANSITION!$A$31</c:f>
              <c:strCache>
                <c:ptCount val="1"/>
                <c:pt idx="0">
                  <c:v>INSTITUTIONS PRIVEES</c:v>
                </c:pt>
              </c:strCache>
            </c:strRef>
          </c:tx>
          <c:cat>
            <c:numRef>
              <c:f>TRANSITION!$B$25:$J$25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TRANSITION!$B$31:$J$31</c:f>
              <c:numCache>
                <c:formatCode>#,##0.0</c:formatCode>
                <c:ptCount val="9"/>
                <c:pt idx="0">
                  <c:v>4.822547806299653</c:v>
                </c:pt>
                <c:pt idx="1">
                  <c:v>11.17703273074779</c:v>
                </c:pt>
                <c:pt idx="2">
                  <c:v>16.76995445381916</c:v>
                </c:pt>
                <c:pt idx="3">
                  <c:v>15.397923875432525</c:v>
                </c:pt>
                <c:pt idx="4">
                  <c:v>19.137089175066389</c:v>
                </c:pt>
                <c:pt idx="5">
                  <c:v>16.700514194356824</c:v>
                </c:pt>
                <c:pt idx="6">
                  <c:v>15.272417707150964</c:v>
                </c:pt>
                <c:pt idx="7">
                  <c:v>16.23686054660126</c:v>
                </c:pt>
              </c:numCache>
            </c:numRef>
          </c:val>
        </c:ser>
        <c:ser>
          <c:idx val="4"/>
          <c:order val="4"/>
          <c:tx>
            <c:strRef>
              <c:f>TRANSITION!$A$32</c:f>
              <c:strCache>
                <c:ptCount val="1"/>
                <c:pt idx="0">
                  <c:v>RESTE AILLEURS</c:v>
                </c:pt>
              </c:strCache>
            </c:strRef>
          </c:tx>
          <c:cat>
            <c:numRef>
              <c:f>TRANSITION!$B$25:$J$25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TRANSITION!$B$32:$J$32</c:f>
              <c:numCache>
                <c:formatCode>#,##0.0</c:formatCode>
                <c:ptCount val="9"/>
                <c:pt idx="0">
                  <c:v>46.013812926663732</c:v>
                </c:pt>
                <c:pt idx="1">
                  <c:v>38.556183801863497</c:v>
                </c:pt>
                <c:pt idx="2">
                  <c:v>38.109460165758229</c:v>
                </c:pt>
                <c:pt idx="3">
                  <c:v>40.20999880682497</c:v>
                </c:pt>
                <c:pt idx="4">
                  <c:v>36.897861283230071</c:v>
                </c:pt>
                <c:pt idx="5">
                  <c:v>45.985827247979955</c:v>
                </c:pt>
                <c:pt idx="6">
                  <c:v>47.682557699583803</c:v>
                </c:pt>
                <c:pt idx="7">
                  <c:v>42.121583742116329</c:v>
                </c:pt>
              </c:numCache>
            </c:numRef>
          </c:val>
        </c:ser>
        <c:shape val="cylinder"/>
        <c:axId val="65783296"/>
        <c:axId val="65784832"/>
        <c:axId val="0"/>
      </c:bar3DChart>
      <c:catAx>
        <c:axId val="65783296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sz="1400" b="1"/>
            </a:pPr>
            <a:endParaRPr lang="fr-FR"/>
          </a:p>
        </c:txPr>
        <c:crossAx val="65784832"/>
        <c:crosses val="autoZero"/>
        <c:auto val="1"/>
        <c:lblAlgn val="ctr"/>
        <c:lblOffset val="100"/>
      </c:catAx>
      <c:valAx>
        <c:axId val="65784832"/>
        <c:scaling>
          <c:orientation val="minMax"/>
        </c:scaling>
        <c:axPos val="b"/>
        <c:majorGridlines/>
        <c:numFmt formatCode="0%" sourceLinked="1"/>
        <c:tickLblPos val="nextTo"/>
        <c:txPr>
          <a:bodyPr/>
          <a:lstStyle/>
          <a:p>
            <a:pPr>
              <a:defRPr sz="1400" b="1"/>
            </a:pPr>
            <a:endParaRPr lang="fr-FR"/>
          </a:p>
        </c:txPr>
        <c:crossAx val="65783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2249980193566363"/>
          <c:y val="0.25119338514058293"/>
          <c:w val="0.99221032132424536"/>
          <c:h val="0.64514257286466636"/>
        </c:manualLayout>
      </c:layout>
      <c:txPr>
        <a:bodyPr/>
        <a:lstStyle/>
        <a:p>
          <a:pPr>
            <a:defRPr sz="1600" b="1"/>
          </a:pPr>
          <a:endParaRPr lang="fr-FR"/>
        </a:p>
      </c:txPr>
    </c:legend>
    <c:plotVisOnly val="1"/>
    <c:dispBlanksAs val="gap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9.538064412850554E-2"/>
          <c:y val="0.18186686540725619"/>
          <c:w val="0.64803049555273184"/>
          <c:h val="0.71448214034974022"/>
        </c:manualLayout>
      </c:layout>
      <c:lineChart>
        <c:grouping val="standard"/>
        <c:ser>
          <c:idx val="0"/>
          <c:order val="0"/>
          <c:tx>
            <c:strRef>
              <c:f>ETUDIANTS!$A$48</c:f>
              <c:strCache>
                <c:ptCount val="1"/>
                <c:pt idx="0">
                  <c:v>PUBLIQUES</c:v>
                </c:pt>
              </c:strCache>
            </c:strRef>
          </c:tx>
          <c:cat>
            <c:numRef>
              <c:f>ETUDIANTS!$B$47:$J$47</c:f>
              <c:numCache>
                <c:formatCode>#,##0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ETUDIANTS!$B$48:$J$48</c:f>
              <c:numCache>
                <c:formatCode>0.0%</c:formatCode>
                <c:ptCount val="9"/>
                <c:pt idx="0">
                  <c:v>0.92273334529720241</c:v>
                </c:pt>
                <c:pt idx="1">
                  <c:v>0.85958534117606711</c:v>
                </c:pt>
                <c:pt idx="2">
                  <c:v>0.81575343569253578</c:v>
                </c:pt>
                <c:pt idx="3">
                  <c:v>0.77776803973122988</c:v>
                </c:pt>
                <c:pt idx="4">
                  <c:v>0.76630740770530037</c:v>
                </c:pt>
                <c:pt idx="5">
                  <c:v>0.75219759667087482</c:v>
                </c:pt>
                <c:pt idx="6">
                  <c:v>0.76447054912173773</c:v>
                </c:pt>
                <c:pt idx="7">
                  <c:v>0.75250370919881304</c:v>
                </c:pt>
              </c:numCache>
            </c:numRef>
          </c:val>
        </c:ser>
        <c:ser>
          <c:idx val="1"/>
          <c:order val="1"/>
          <c:tx>
            <c:strRef>
              <c:f>ETUDIANTS!$A$49</c:f>
              <c:strCache>
                <c:ptCount val="1"/>
                <c:pt idx="0">
                  <c:v>PRIVEES</c:v>
                </c:pt>
              </c:strCache>
            </c:strRef>
          </c:tx>
          <c:cat>
            <c:numRef>
              <c:f>ETUDIANTS!$B$47:$J$47</c:f>
              <c:numCache>
                <c:formatCode>#,##0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ETUDIANTS!$B$49:$J$49</c:f>
              <c:numCache>
                <c:formatCode>0.0%</c:formatCode>
                <c:ptCount val="9"/>
                <c:pt idx="0">
                  <c:v>7.7266654702797546E-2</c:v>
                </c:pt>
                <c:pt idx="1">
                  <c:v>0.14041465882393292</c:v>
                </c:pt>
                <c:pt idx="2">
                  <c:v>0.18424656430746428</c:v>
                </c:pt>
                <c:pt idx="3">
                  <c:v>0.2222319602687701</c:v>
                </c:pt>
                <c:pt idx="4">
                  <c:v>0.2336925922946996</c:v>
                </c:pt>
                <c:pt idx="5">
                  <c:v>0.24780240332912518</c:v>
                </c:pt>
                <c:pt idx="6">
                  <c:v>0.23552945087826233</c:v>
                </c:pt>
                <c:pt idx="7">
                  <c:v>0.24749629080118693</c:v>
                </c:pt>
              </c:numCache>
            </c:numRef>
          </c:val>
        </c:ser>
        <c:marker val="1"/>
        <c:axId val="65582592"/>
        <c:axId val="65584512"/>
      </c:lineChart>
      <c:catAx>
        <c:axId val="65582592"/>
        <c:scaling>
          <c:orientation val="minMax"/>
        </c:scaling>
        <c:axPos val="b"/>
        <c:numFmt formatCode="#,##0" sourceLinked="1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65584512"/>
        <c:crosses val="autoZero"/>
        <c:auto val="1"/>
        <c:lblAlgn val="ctr"/>
        <c:lblOffset val="100"/>
      </c:catAx>
      <c:valAx>
        <c:axId val="65584512"/>
        <c:scaling>
          <c:orientation val="minMax"/>
        </c:scaling>
        <c:axPos val="l"/>
        <c:majorGridlines/>
        <c:numFmt formatCode="0.0%" sourceLinked="1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65582592"/>
        <c:crosses val="autoZero"/>
        <c:crossBetween val="between"/>
      </c:valAx>
    </c:plotArea>
    <c:legend>
      <c:legendPos val="r"/>
      <c:txPr>
        <a:bodyPr/>
        <a:lstStyle/>
        <a:p>
          <a:pPr>
            <a:defRPr sz="1400" b="1"/>
          </a:pPr>
          <a:endParaRPr lang="fr-FR"/>
        </a:p>
      </c:txPr>
    </c:legend>
    <c:plotVisOnly val="1"/>
    <c:dispBlanksAs val="gap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0.2013888888888889"/>
          <c:y val="0.18436213991769548"/>
          <c:w val="0.67563456911636044"/>
          <c:h val="0.75637860082304531"/>
        </c:manualLayout>
      </c:layout>
      <c:pie3DChart>
        <c:varyColors val="1"/>
        <c:ser>
          <c:idx val="0"/>
          <c:order val="0"/>
          <c:explosion val="25"/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Lbls>
            <c:dLbl>
              <c:idx val="0"/>
              <c:layout>
                <c:manualLayout>
                  <c:x val="0"/>
                  <c:y val="0.2042342114643077"/>
                </c:manualLayout>
              </c:layout>
              <c:dLblPos val="bestFit"/>
              <c:showVal val="1"/>
              <c:showCatName val="1"/>
              <c:separator>. </c:separator>
            </c:dLbl>
            <c:dLbl>
              <c:idx val="1"/>
              <c:layout>
                <c:manualLayout>
                  <c:x val="0.11218285214348206"/>
                  <c:y val="9.07955024140501E-2"/>
                </c:manualLayout>
              </c:layout>
              <c:dLblPos val="bestFit"/>
              <c:showVal val="1"/>
              <c:showCatName val="1"/>
              <c:separator>. </c:separator>
            </c:dLbl>
            <c:dLbl>
              <c:idx val="2"/>
              <c:layout>
                <c:manualLayout>
                  <c:x val="1.1848958333333333E-2"/>
                  <c:y val="0.1215299569035352"/>
                </c:manualLayout>
              </c:layout>
              <c:dLblPos val="bestFit"/>
              <c:showVal val="1"/>
              <c:showCatName val="1"/>
              <c:separator>. </c:separator>
            </c:dLbl>
            <c:dLbl>
              <c:idx val="3"/>
              <c:layout>
                <c:manualLayout>
                  <c:x val="-0.16032808398950132"/>
                  <c:y val="6.2758821813939927E-3"/>
                </c:manualLayout>
              </c:layout>
              <c:dLblPos val="bestFit"/>
              <c:showVal val="1"/>
              <c:showCatName val="1"/>
              <c:separator>. </c:separator>
            </c:dLbl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Val val="1"/>
            <c:showCatName val="1"/>
            <c:separator>. </c:separator>
            <c:showLeaderLines val="1"/>
          </c:dLbls>
          <c:cat>
            <c:strRef>
              <c:f>ETUDIANTS!$N$6:$N$9</c:f>
              <c:strCache>
                <c:ptCount val="4"/>
                <c:pt idx="0">
                  <c:v>UNIVERSITES</c:v>
                </c:pt>
                <c:pt idx="1">
                  <c:v>ISTet INSTN</c:v>
                </c:pt>
                <c:pt idx="2">
                  <c:v>CNTEMAD</c:v>
                </c:pt>
                <c:pt idx="3">
                  <c:v>PRIVEES</c:v>
                </c:pt>
              </c:strCache>
            </c:strRef>
          </c:cat>
          <c:val>
            <c:numRef>
              <c:f>ETUDIANTS!$O$6:$O$9</c:f>
              <c:numCache>
                <c:formatCode>General</c:formatCode>
                <c:ptCount val="4"/>
                <c:pt idx="0">
                  <c:v>56373</c:v>
                </c:pt>
                <c:pt idx="1">
                  <c:v>2225</c:v>
                </c:pt>
                <c:pt idx="2">
                  <c:v>14437</c:v>
                </c:pt>
                <c:pt idx="3">
                  <c:v>24021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7.5880766004051164E-2"/>
          <c:y val="0.11365777142814149"/>
          <c:w val="0.60885935683534831"/>
          <c:h val="0.75476743934508894"/>
        </c:manualLayout>
      </c:layout>
      <c:doughnutChart>
        <c:varyColors val="1"/>
        <c:ser>
          <c:idx val="0"/>
          <c:order val="0"/>
          <c:explosion val="25"/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Lbls>
            <c:txPr>
              <a:bodyPr/>
              <a:lstStyle/>
              <a:p>
                <a:pPr>
                  <a:defRPr sz="1600" b="1"/>
                </a:pPr>
                <a:endParaRPr lang="fr-FR"/>
              </a:p>
            </c:txPr>
            <c:showVal val="1"/>
          </c:dLbls>
          <c:cat>
            <c:strRef>
              <c:f>'ETU_domaine '!$A$37:$A$42</c:f>
              <c:strCache>
                <c:ptCount val="6"/>
                <c:pt idx="0">
                  <c:v>SCIENCES DE L'EDUCATION</c:v>
                </c:pt>
                <c:pt idx="1">
                  <c:v>ARTS, LETTRES ET SCIENCES HUMAINES</c:v>
                </c:pt>
                <c:pt idx="2">
                  <c:v>SCIENCES DE LA SOCIETE</c:v>
                </c:pt>
                <c:pt idx="3">
                  <c:v>SCIENCES ET TECHNOLOGIE</c:v>
                </c:pt>
                <c:pt idx="4">
                  <c:v>SCIENCES DE L'INGENIEUR</c:v>
                </c:pt>
                <c:pt idx="5">
                  <c:v>SCIENCES DE LA SANTE</c:v>
                </c:pt>
              </c:strCache>
            </c:strRef>
          </c:cat>
          <c:val>
            <c:numRef>
              <c:f>'ETU_domaine '!$C$37:$C$42</c:f>
              <c:numCache>
                <c:formatCode>0.00%</c:formatCode>
                <c:ptCount val="6"/>
                <c:pt idx="0">
                  <c:v>2.4861935377514011E-2</c:v>
                </c:pt>
                <c:pt idx="1">
                  <c:v>0.11308935047807452</c:v>
                </c:pt>
                <c:pt idx="2">
                  <c:v>0.55874958786679851</c:v>
                </c:pt>
                <c:pt idx="3">
                  <c:v>0.14396843059676886</c:v>
                </c:pt>
                <c:pt idx="4">
                  <c:v>6.1026623804813718E-2</c:v>
                </c:pt>
                <c:pt idx="5">
                  <c:v>9.8304071876030338E-2</c:v>
                </c:pt>
              </c:numCache>
            </c:numRef>
          </c:val>
        </c:ser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1485162524401591"/>
          <c:y val="0.36525004923096815"/>
          <c:w val="0.99620003406396163"/>
          <c:h val="0.6959667051696925"/>
        </c:manualLayout>
      </c:layout>
      <c:txPr>
        <a:bodyPr/>
        <a:lstStyle/>
        <a:p>
          <a:pPr rtl="0">
            <a:defRPr sz="1400" b="1"/>
          </a:pPr>
          <a:endParaRPr lang="fr-FR"/>
        </a:p>
      </c:txPr>
    </c:legend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EVOLUTION</a:t>
            </a:r>
            <a:r>
              <a:rPr lang="fr-FR" baseline="0"/>
              <a:t> DES EFFECTIFS DES ETUDIANTS PAR ANNEE D'ETUDES DE</a:t>
            </a:r>
          </a:p>
          <a:p>
            <a:pPr>
              <a:defRPr/>
            </a:pPr>
            <a:r>
              <a:rPr lang="fr-FR" baseline="0"/>
              <a:t> 2006 A 2013</a:t>
            </a:r>
            <a:endParaRPr lang="fr-FR"/>
          </a:p>
        </c:rich>
      </c:tx>
    </c:title>
    <c:plotArea>
      <c:layout>
        <c:manualLayout>
          <c:layoutTarget val="inner"/>
          <c:xMode val="edge"/>
          <c:yMode val="edge"/>
          <c:x val="0.10322975585498621"/>
          <c:y val="0.15192332400629868"/>
          <c:w val="0.72045813422258387"/>
          <c:h val="0.77722154509695052"/>
        </c:manualLayout>
      </c:layout>
      <c:lineChart>
        <c:grouping val="standard"/>
        <c:ser>
          <c:idx val="0"/>
          <c:order val="0"/>
          <c:tx>
            <c:strRef>
              <c:f>'ETU_ANNEE D''ETUDES OK'!$A$7</c:f>
              <c:strCache>
                <c:ptCount val="1"/>
                <c:pt idx="0">
                  <c:v>1ère Année</c:v>
                </c:pt>
              </c:strCache>
            </c:strRef>
          </c:tx>
          <c:cat>
            <c:numRef>
              <c:f>'ETU_ANNEE D''ETUDES OK'!$B$6:$J$6</c:f>
              <c:numCache>
                <c:formatCode>#,##0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'ETU_ANNEE D''ETUDES OK'!$B$7:$J$7</c:f>
              <c:numCache>
                <c:formatCode>#,##0</c:formatCode>
                <c:ptCount val="9"/>
                <c:pt idx="0">
                  <c:v>20621</c:v>
                </c:pt>
                <c:pt idx="1">
                  <c:v>23562</c:v>
                </c:pt>
                <c:pt idx="2">
                  <c:v>24385</c:v>
                </c:pt>
                <c:pt idx="3">
                  <c:v>27764</c:v>
                </c:pt>
                <c:pt idx="4">
                  <c:v>30766</c:v>
                </c:pt>
                <c:pt idx="5">
                  <c:v>35857</c:v>
                </c:pt>
                <c:pt idx="6">
                  <c:v>38179</c:v>
                </c:pt>
                <c:pt idx="7">
                  <c:v>41579</c:v>
                </c:pt>
              </c:numCache>
            </c:numRef>
          </c:val>
        </c:ser>
        <c:ser>
          <c:idx val="1"/>
          <c:order val="1"/>
          <c:tx>
            <c:strRef>
              <c:f>'ETU_ANNEE D''ETUDES OK'!$A$8</c:f>
              <c:strCache>
                <c:ptCount val="1"/>
                <c:pt idx="0">
                  <c:v>2ème Année</c:v>
                </c:pt>
              </c:strCache>
            </c:strRef>
          </c:tx>
          <c:cat>
            <c:numRef>
              <c:f>'ETU_ANNEE D''ETUDES OK'!$B$6:$J$6</c:f>
              <c:numCache>
                <c:formatCode>#,##0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'ETU_ANNEE D''ETUDES OK'!$B$8:$J$8</c:f>
              <c:numCache>
                <c:formatCode>#,##0</c:formatCode>
                <c:ptCount val="9"/>
                <c:pt idx="0">
                  <c:v>10467</c:v>
                </c:pt>
                <c:pt idx="1">
                  <c:v>12577</c:v>
                </c:pt>
                <c:pt idx="2">
                  <c:v>13506</c:v>
                </c:pt>
                <c:pt idx="3">
                  <c:v>15118</c:v>
                </c:pt>
                <c:pt idx="4">
                  <c:v>16796</c:v>
                </c:pt>
                <c:pt idx="5">
                  <c:v>18711</c:v>
                </c:pt>
                <c:pt idx="6">
                  <c:v>19680</c:v>
                </c:pt>
                <c:pt idx="7">
                  <c:v>21517</c:v>
                </c:pt>
              </c:numCache>
            </c:numRef>
          </c:val>
        </c:ser>
        <c:ser>
          <c:idx val="2"/>
          <c:order val="2"/>
          <c:tx>
            <c:strRef>
              <c:f>'ETU_ANNEE D''ETUDES OK'!$A$9</c:f>
              <c:strCache>
                <c:ptCount val="1"/>
                <c:pt idx="0">
                  <c:v>3ème Année</c:v>
                </c:pt>
              </c:strCache>
            </c:strRef>
          </c:tx>
          <c:cat>
            <c:numRef>
              <c:f>'ETU_ANNEE D''ETUDES OK'!$B$6:$J$6</c:f>
              <c:numCache>
                <c:formatCode>#,##0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'ETU_ANNEE D''ETUDES OK'!$B$9:$J$9</c:f>
              <c:numCache>
                <c:formatCode>#,##0</c:formatCode>
                <c:ptCount val="9"/>
                <c:pt idx="0">
                  <c:v>8095</c:v>
                </c:pt>
                <c:pt idx="1">
                  <c:v>9802</c:v>
                </c:pt>
                <c:pt idx="2">
                  <c:v>11030</c:v>
                </c:pt>
                <c:pt idx="3">
                  <c:v>11614</c:v>
                </c:pt>
                <c:pt idx="4">
                  <c:v>12758</c:v>
                </c:pt>
                <c:pt idx="5">
                  <c:v>15032</c:v>
                </c:pt>
                <c:pt idx="6">
                  <c:v>15602</c:v>
                </c:pt>
                <c:pt idx="7">
                  <c:v>16920</c:v>
                </c:pt>
              </c:numCache>
            </c:numRef>
          </c:val>
        </c:ser>
        <c:ser>
          <c:idx val="3"/>
          <c:order val="3"/>
          <c:tx>
            <c:strRef>
              <c:f>'ETU_ANNEE D''ETUDES OK'!$A$10</c:f>
              <c:strCache>
                <c:ptCount val="1"/>
                <c:pt idx="0">
                  <c:v>4ème Année</c:v>
                </c:pt>
              </c:strCache>
            </c:strRef>
          </c:tx>
          <c:cat>
            <c:numRef>
              <c:f>'ETU_ANNEE D''ETUDES OK'!$B$6:$J$6</c:f>
              <c:numCache>
                <c:formatCode>#,##0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'ETU_ANNEE D''ETUDES OK'!$B$10:$J$10</c:f>
              <c:numCache>
                <c:formatCode>#,##0</c:formatCode>
                <c:ptCount val="9"/>
                <c:pt idx="0">
                  <c:v>6875</c:v>
                </c:pt>
                <c:pt idx="1">
                  <c:v>7530</c:v>
                </c:pt>
                <c:pt idx="2">
                  <c:v>8377</c:v>
                </c:pt>
                <c:pt idx="3">
                  <c:v>9000</c:v>
                </c:pt>
                <c:pt idx="4">
                  <c:v>9152</c:v>
                </c:pt>
                <c:pt idx="5">
                  <c:v>9670</c:v>
                </c:pt>
                <c:pt idx="6">
                  <c:v>10544</c:v>
                </c:pt>
                <c:pt idx="7">
                  <c:v>10080</c:v>
                </c:pt>
              </c:numCache>
            </c:numRef>
          </c:val>
        </c:ser>
        <c:ser>
          <c:idx val="4"/>
          <c:order val="4"/>
          <c:tx>
            <c:strRef>
              <c:f>'ETU_ANNEE D''ETUDES OK'!$A$11</c:f>
              <c:strCache>
                <c:ptCount val="1"/>
                <c:pt idx="0">
                  <c:v>5ème Année</c:v>
                </c:pt>
              </c:strCache>
            </c:strRef>
          </c:tx>
          <c:cat>
            <c:numRef>
              <c:f>'ETU_ANNEE D''ETUDES OK'!$B$6:$J$6</c:f>
              <c:numCache>
                <c:formatCode>#,##0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'ETU_ANNEE D''ETUDES OK'!$B$11:$J$11</c:f>
              <c:numCache>
                <c:formatCode>#,##0</c:formatCode>
                <c:ptCount val="9"/>
                <c:pt idx="0">
                  <c:v>1866</c:v>
                </c:pt>
                <c:pt idx="1">
                  <c:v>2220</c:v>
                </c:pt>
                <c:pt idx="2">
                  <c:v>2098</c:v>
                </c:pt>
                <c:pt idx="3">
                  <c:v>2425</c:v>
                </c:pt>
                <c:pt idx="4">
                  <c:v>2764</c:v>
                </c:pt>
                <c:pt idx="5">
                  <c:v>3154</c:v>
                </c:pt>
                <c:pt idx="6">
                  <c:v>3157</c:v>
                </c:pt>
                <c:pt idx="7">
                  <c:v>3623</c:v>
                </c:pt>
              </c:numCache>
            </c:numRef>
          </c:val>
        </c:ser>
        <c:ser>
          <c:idx val="5"/>
          <c:order val="5"/>
          <c:tx>
            <c:strRef>
              <c:f>'ETU_ANNEE D''ETUDES OK'!$A$12</c:f>
              <c:strCache>
                <c:ptCount val="1"/>
                <c:pt idx="0">
                  <c:v>6ème Année</c:v>
                </c:pt>
              </c:strCache>
            </c:strRef>
          </c:tx>
          <c:cat>
            <c:numRef>
              <c:f>'ETU_ANNEE D''ETUDES OK'!$B$6:$J$6</c:f>
              <c:numCache>
                <c:formatCode>#,##0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'ETU_ANNEE D''ETUDES OK'!$B$12:$J$12</c:f>
              <c:numCache>
                <c:formatCode>#,##0</c:formatCode>
                <c:ptCount val="9"/>
                <c:pt idx="0">
                  <c:v>231</c:v>
                </c:pt>
                <c:pt idx="1">
                  <c:v>295</c:v>
                </c:pt>
                <c:pt idx="2">
                  <c:v>314</c:v>
                </c:pt>
                <c:pt idx="3">
                  <c:v>387</c:v>
                </c:pt>
                <c:pt idx="4">
                  <c:v>289</c:v>
                </c:pt>
                <c:pt idx="5">
                  <c:v>364</c:v>
                </c:pt>
                <c:pt idx="6">
                  <c:v>367</c:v>
                </c:pt>
                <c:pt idx="7">
                  <c:v>369</c:v>
                </c:pt>
              </c:numCache>
            </c:numRef>
          </c:val>
        </c:ser>
        <c:ser>
          <c:idx val="6"/>
          <c:order val="6"/>
          <c:tx>
            <c:strRef>
              <c:f>'ETU_ANNEE D''ETUDES OK'!$A$13</c:f>
              <c:strCache>
                <c:ptCount val="1"/>
                <c:pt idx="0">
                  <c:v>3ème  cycle</c:v>
                </c:pt>
              </c:strCache>
            </c:strRef>
          </c:tx>
          <c:cat>
            <c:numRef>
              <c:f>'ETU_ANNEE D''ETUDES OK'!$B$6:$J$6</c:f>
              <c:numCache>
                <c:formatCode>#,##0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'ETU_ANNEE D''ETUDES OK'!$B$13:$J$13</c:f>
              <c:numCache>
                <c:formatCode>#,##0</c:formatCode>
                <c:ptCount val="9"/>
                <c:pt idx="0">
                  <c:v>1996</c:v>
                </c:pt>
                <c:pt idx="1">
                  <c:v>2327</c:v>
                </c:pt>
                <c:pt idx="2">
                  <c:v>2359</c:v>
                </c:pt>
                <c:pt idx="3">
                  <c:v>2152</c:v>
                </c:pt>
                <c:pt idx="4">
                  <c:v>2073</c:v>
                </c:pt>
                <c:pt idx="5">
                  <c:v>2760</c:v>
                </c:pt>
                <c:pt idx="6">
                  <c:v>2706</c:v>
                </c:pt>
                <c:pt idx="7">
                  <c:v>2968</c:v>
                </c:pt>
              </c:numCache>
            </c:numRef>
          </c:val>
        </c:ser>
        <c:marker val="1"/>
        <c:axId val="65497728"/>
        <c:axId val="65512192"/>
      </c:lineChart>
      <c:catAx>
        <c:axId val="65497728"/>
        <c:scaling>
          <c:orientation val="minMax"/>
        </c:scaling>
        <c:axPos val="b"/>
        <c:numFmt formatCode="#,##0" sourceLinked="1"/>
        <c:majorTickMark val="none"/>
        <c:tickLblPos val="nextTo"/>
        <c:txPr>
          <a:bodyPr/>
          <a:lstStyle/>
          <a:p>
            <a:pPr>
              <a:defRPr sz="1400" b="1"/>
            </a:pPr>
            <a:endParaRPr lang="fr-FR"/>
          </a:p>
        </c:txPr>
        <c:crossAx val="65512192"/>
        <c:crosses val="autoZero"/>
        <c:auto val="1"/>
        <c:lblAlgn val="ctr"/>
        <c:lblOffset val="100"/>
      </c:catAx>
      <c:valAx>
        <c:axId val="655121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fr-FR" sz="1600"/>
                  <a:t>Effectif</a:t>
                </a:r>
              </a:p>
            </c:rich>
          </c:tx>
        </c:title>
        <c:numFmt formatCode="#,##0" sourceLinked="1"/>
        <c:maj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65497728"/>
        <c:crosses val="autoZero"/>
        <c:crossBetween val="between"/>
      </c:valAx>
    </c:plotArea>
    <c:legend>
      <c:legendPos val="r"/>
      <c:txPr>
        <a:bodyPr/>
        <a:lstStyle/>
        <a:p>
          <a:pPr>
            <a:defRPr b="1"/>
          </a:pPr>
          <a:endParaRPr lang="fr-FR"/>
        </a:p>
      </c:txPr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depthPercent val="100"/>
      <c:rAngAx val="1"/>
    </c:view3D>
    <c:plotArea>
      <c:layout>
        <c:manualLayout>
          <c:layoutTarget val="inner"/>
          <c:xMode val="edge"/>
          <c:yMode val="edge"/>
          <c:x val="0.22093059391683015"/>
          <c:y val="0.18305517188072362"/>
          <c:w val="0.63119836326068524"/>
          <c:h val="0.70267119304697689"/>
        </c:manualLayout>
      </c:layout>
      <c:bar3DChart>
        <c:barDir val="bar"/>
        <c:grouping val="clustered"/>
        <c:ser>
          <c:idx val="0"/>
          <c:order val="0"/>
          <c:tx>
            <c:strRef>
              <c:f>'ETU_AGE OK'!$H$7</c:f>
              <c:strCache>
                <c:ptCount val="1"/>
                <c:pt idx="0">
                  <c:v>M</c:v>
                </c:pt>
              </c:strCache>
            </c:strRef>
          </c:tx>
          <c:cat>
            <c:strRef>
              <c:f>'ETU_AGE OK'!$A$8:$A$19</c:f>
              <c:strCache>
                <c:ptCount val="12"/>
                <c:pt idx="0">
                  <c:v>Moins de 18 ans</c:v>
                </c:pt>
                <c:pt idx="1">
                  <c:v>18 à 19 ans</c:v>
                </c:pt>
                <c:pt idx="2">
                  <c:v>20 à 21 ans</c:v>
                </c:pt>
                <c:pt idx="3">
                  <c:v>22 à 23 ans</c:v>
                </c:pt>
                <c:pt idx="4">
                  <c:v>24 à 25 ans</c:v>
                </c:pt>
                <c:pt idx="5">
                  <c:v>26 à 27 ans</c:v>
                </c:pt>
                <c:pt idx="6">
                  <c:v>28 à 29 ans</c:v>
                </c:pt>
                <c:pt idx="7">
                  <c:v>30 à 31 ans</c:v>
                </c:pt>
                <c:pt idx="8">
                  <c:v>32 à 33 ans</c:v>
                </c:pt>
                <c:pt idx="9">
                  <c:v>34 à 35 ans</c:v>
                </c:pt>
                <c:pt idx="10">
                  <c:v>36 à 39 ans</c:v>
                </c:pt>
                <c:pt idx="11">
                  <c:v>40 ans et plus</c:v>
                </c:pt>
              </c:strCache>
            </c:strRef>
          </c:cat>
          <c:val>
            <c:numRef>
              <c:f>'ETU_AGE OK'!$H$8:$H$19</c:f>
              <c:numCache>
                <c:formatCode>#,##0</c:formatCode>
                <c:ptCount val="12"/>
                <c:pt idx="0">
                  <c:v>1369</c:v>
                </c:pt>
                <c:pt idx="1">
                  <c:v>7066</c:v>
                </c:pt>
                <c:pt idx="2">
                  <c:v>12535</c:v>
                </c:pt>
                <c:pt idx="3">
                  <c:v>12007</c:v>
                </c:pt>
                <c:pt idx="4">
                  <c:v>7927</c:v>
                </c:pt>
                <c:pt idx="5">
                  <c:v>4033</c:v>
                </c:pt>
                <c:pt idx="6">
                  <c:v>2007</c:v>
                </c:pt>
                <c:pt idx="7">
                  <c:v>878</c:v>
                </c:pt>
                <c:pt idx="8">
                  <c:v>505</c:v>
                </c:pt>
                <c:pt idx="9">
                  <c:v>359</c:v>
                </c:pt>
                <c:pt idx="10">
                  <c:v>502</c:v>
                </c:pt>
                <c:pt idx="11">
                  <c:v>785</c:v>
                </c:pt>
              </c:numCache>
            </c:numRef>
          </c:val>
        </c:ser>
        <c:ser>
          <c:idx val="1"/>
          <c:order val="1"/>
          <c:tx>
            <c:strRef>
              <c:f>'ETU_AGE OK'!$I$7</c:f>
              <c:strCache>
                <c:ptCount val="1"/>
                <c:pt idx="0">
                  <c:v>F</c:v>
                </c:pt>
              </c:strCache>
            </c:strRef>
          </c:tx>
          <c:cat>
            <c:strRef>
              <c:f>'ETU_AGE OK'!$A$8:$A$19</c:f>
              <c:strCache>
                <c:ptCount val="12"/>
                <c:pt idx="0">
                  <c:v>Moins de 18 ans</c:v>
                </c:pt>
                <c:pt idx="1">
                  <c:v>18 à 19 ans</c:v>
                </c:pt>
                <c:pt idx="2">
                  <c:v>20 à 21 ans</c:v>
                </c:pt>
                <c:pt idx="3">
                  <c:v>22 à 23 ans</c:v>
                </c:pt>
                <c:pt idx="4">
                  <c:v>24 à 25 ans</c:v>
                </c:pt>
                <c:pt idx="5">
                  <c:v>26 à 27 ans</c:v>
                </c:pt>
                <c:pt idx="6">
                  <c:v>28 à 29 ans</c:v>
                </c:pt>
                <c:pt idx="7">
                  <c:v>30 à 31 ans</c:v>
                </c:pt>
                <c:pt idx="8">
                  <c:v>32 à 33 ans</c:v>
                </c:pt>
                <c:pt idx="9">
                  <c:v>34 à 35 ans</c:v>
                </c:pt>
                <c:pt idx="10">
                  <c:v>36 à 39 ans</c:v>
                </c:pt>
                <c:pt idx="11">
                  <c:v>40 ans et plus</c:v>
                </c:pt>
              </c:strCache>
            </c:strRef>
          </c:cat>
          <c:val>
            <c:numRef>
              <c:f>'ETU_AGE OK'!$I$8:$I$19</c:f>
              <c:numCache>
                <c:formatCode>#,##0</c:formatCode>
                <c:ptCount val="12"/>
                <c:pt idx="0">
                  <c:v>2289</c:v>
                </c:pt>
                <c:pt idx="1">
                  <c:v>9953</c:v>
                </c:pt>
                <c:pt idx="2">
                  <c:v>13510</c:v>
                </c:pt>
                <c:pt idx="3">
                  <c:v>10224</c:v>
                </c:pt>
                <c:pt idx="4">
                  <c:v>5484</c:v>
                </c:pt>
                <c:pt idx="5">
                  <c:v>2447</c:v>
                </c:pt>
                <c:pt idx="6">
                  <c:v>1126</c:v>
                </c:pt>
                <c:pt idx="7">
                  <c:v>508</c:v>
                </c:pt>
                <c:pt idx="8">
                  <c:v>365</c:v>
                </c:pt>
                <c:pt idx="9">
                  <c:v>289</c:v>
                </c:pt>
                <c:pt idx="10">
                  <c:v>360</c:v>
                </c:pt>
                <c:pt idx="11">
                  <c:v>528</c:v>
                </c:pt>
              </c:numCache>
            </c:numRef>
          </c:val>
        </c:ser>
        <c:ser>
          <c:idx val="2"/>
          <c:order val="2"/>
          <c:tx>
            <c:strRef>
              <c:f>'ETU_AGE OK'!$A$8</c:f>
              <c:strCache>
                <c:ptCount val="1"/>
                <c:pt idx="0">
                  <c:v>Moins de 18 ans</c:v>
                </c:pt>
              </c:strCache>
            </c:strRef>
          </c:tx>
          <c:cat>
            <c:strRef>
              <c:f>'ETU_AGE OK'!$A$8:$A$19</c:f>
              <c:strCache>
                <c:ptCount val="12"/>
                <c:pt idx="0">
                  <c:v>Moins de 18 ans</c:v>
                </c:pt>
                <c:pt idx="1">
                  <c:v>18 à 19 ans</c:v>
                </c:pt>
                <c:pt idx="2">
                  <c:v>20 à 21 ans</c:v>
                </c:pt>
                <c:pt idx="3">
                  <c:v>22 à 23 ans</c:v>
                </c:pt>
                <c:pt idx="4">
                  <c:v>24 à 25 ans</c:v>
                </c:pt>
                <c:pt idx="5">
                  <c:v>26 à 27 ans</c:v>
                </c:pt>
                <c:pt idx="6">
                  <c:v>28 à 29 ans</c:v>
                </c:pt>
                <c:pt idx="7">
                  <c:v>30 à 31 ans</c:v>
                </c:pt>
                <c:pt idx="8">
                  <c:v>32 à 33 ans</c:v>
                </c:pt>
                <c:pt idx="9">
                  <c:v>34 à 35 ans</c:v>
                </c:pt>
                <c:pt idx="10">
                  <c:v>36 à 39 ans</c:v>
                </c:pt>
                <c:pt idx="11">
                  <c:v>40 ans et plus</c:v>
                </c:pt>
              </c:strCache>
            </c:strRef>
          </c:cat>
          <c:val>
            <c:numRef>
              <c:f>'ETU_AGE OK'!$A$9:$A$19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hape val="cylinder"/>
        <c:axId val="65449984"/>
        <c:axId val="65451520"/>
        <c:axId val="0"/>
      </c:bar3DChart>
      <c:catAx>
        <c:axId val="65449984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sz="1600" b="1"/>
            </a:pPr>
            <a:endParaRPr lang="fr-FR"/>
          </a:p>
        </c:txPr>
        <c:crossAx val="65451520"/>
        <c:crosses val="autoZero"/>
        <c:auto val="1"/>
        <c:lblAlgn val="ctr"/>
        <c:lblOffset val="100"/>
      </c:catAx>
      <c:valAx>
        <c:axId val="65451520"/>
        <c:scaling>
          <c:orientation val="minMax"/>
        </c:scaling>
        <c:axPos val="b"/>
        <c:majorGridlines/>
        <c:numFmt formatCode="#,##0" sourceLinked="1"/>
        <c:tickLblPos val="nextTo"/>
        <c:txPr>
          <a:bodyPr/>
          <a:lstStyle/>
          <a:p>
            <a:pPr>
              <a:defRPr sz="1400" b="1"/>
            </a:pPr>
            <a:endParaRPr lang="fr-FR"/>
          </a:p>
        </c:txPr>
        <c:crossAx val="65449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wMode val="edge"/>
          <c:hMode val="edge"/>
          <c:x val="0.83571914187809859"/>
          <c:y val="0.46912856925629887"/>
          <c:w val="0.98748860819480899"/>
          <c:h val="0.60769590828854203"/>
        </c:manualLayout>
      </c:layout>
      <c:txPr>
        <a:bodyPr/>
        <a:lstStyle/>
        <a:p>
          <a:pPr>
            <a:defRPr sz="1600"/>
          </a:pPr>
          <a:endParaRPr lang="fr-FR"/>
        </a:p>
      </c:txPr>
    </c:legend>
    <c:plotVisOnly val="1"/>
    <c:dispBlanksAs val="gap"/>
  </c:chart>
  <c:printSettings>
    <c:headerFooter/>
    <c:pageMargins b="0.35433070866141736" l="0.31496062992125984" r="0.31496062992125984" t="0.15748031496062992" header="0.31496062992125984" footer="0.31496062992125984"/>
    <c:pageSetup paperSize="9" orientation="landscape" horizontalDpi="-3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114300</xdr:rowOff>
    </xdr:from>
    <xdr:to>
      <xdr:col>10</xdr:col>
      <xdr:colOff>847725</xdr:colOff>
      <xdr:row>68</xdr:row>
      <xdr:rowOff>95250</xdr:rowOff>
    </xdr:to>
    <xdr:graphicFrame macro="">
      <xdr:nvGraphicFramePr>
        <xdr:cNvPr id="28237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0.09635</cdr:x>
      <cdr:y>0.04938</cdr:y>
    </cdr:from>
    <cdr:to>
      <cdr:x>0.94141</cdr:x>
      <cdr:y>0.18272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704850" y="190501"/>
          <a:ext cx="6181725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fr-FR" sz="1600" b="1">
              <a:latin typeface="Arial" pitchFamily="34" charset="0"/>
              <a:cs typeface="Arial" pitchFamily="34" charset="0"/>
            </a:rPr>
            <a:t>REPARTITION DES EFFECTIFS DES ETUDIANTS INSCRITS PAR INSTITUTION EN 2013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73</xdr:row>
      <xdr:rowOff>0</xdr:rowOff>
    </xdr:from>
    <xdr:to>
      <xdr:col>9</xdr:col>
      <xdr:colOff>847725</xdr:colOff>
      <xdr:row>125</xdr:row>
      <xdr:rowOff>85725</xdr:rowOff>
    </xdr:to>
    <xdr:graphicFrame macro="">
      <xdr:nvGraphicFramePr>
        <xdr:cNvPr id="179525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0.10117</cdr:x>
      <cdr:y>0.028</cdr:y>
    </cdr:from>
    <cdr:to>
      <cdr:x>0.92773</cdr:x>
      <cdr:y>0.1131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066799" y="238124"/>
          <a:ext cx="8715375" cy="723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fr-FR" sz="2000" b="1"/>
            <a:t>REPARTITION EN</a:t>
          </a:r>
          <a:r>
            <a:rPr lang="fr-FR" sz="2000" b="1" baseline="0"/>
            <a:t> POURCENTAGE DES EFFECTIFS DES ETUDIANTS  PAR DOMAINE DE L'ANNEE UNIVERSITAIRE 2012-2013</a:t>
          </a:r>
          <a:endParaRPr lang="fr-FR" sz="2000" b="1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20</xdr:row>
      <xdr:rowOff>114300</xdr:rowOff>
    </xdr:from>
    <xdr:to>
      <xdr:col>9</xdr:col>
      <xdr:colOff>676275</xdr:colOff>
      <xdr:row>66</xdr:row>
      <xdr:rowOff>28575</xdr:rowOff>
    </xdr:to>
    <xdr:graphicFrame macro="">
      <xdr:nvGraphicFramePr>
        <xdr:cNvPr id="20007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15</xdr:col>
      <xdr:colOff>19050</xdr:colOff>
      <xdr:row>73</xdr:row>
      <xdr:rowOff>95250</xdr:rowOff>
    </xdr:to>
    <xdr:pic>
      <xdr:nvPicPr>
        <xdr:cNvPr id="18587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39225"/>
          <a:ext cx="9991725" cy="7058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28575</xdr:rowOff>
    </xdr:from>
    <xdr:to>
      <xdr:col>10</xdr:col>
      <xdr:colOff>790575</xdr:colOff>
      <xdr:row>73</xdr:row>
      <xdr:rowOff>142875</xdr:rowOff>
    </xdr:to>
    <xdr:graphicFrame macro="">
      <xdr:nvGraphicFramePr>
        <xdr:cNvPr id="1540330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0.15087</cdr:x>
      <cdr:y>0.04491</cdr:y>
    </cdr:from>
    <cdr:to>
      <cdr:x>0.88975</cdr:x>
      <cdr:y>0.18862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42951" y="142874"/>
          <a:ext cx="3638550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2000" b="1">
              <a:latin typeface="+mn-lt"/>
              <a:ea typeface="+mn-ea"/>
              <a:cs typeface="+mn-cs"/>
            </a:rPr>
            <a:t>REPARTITION PAR TRANCHE D’AGE DES ETUDIANTS DE L’ANNEE UNIVERSITAIRE 2012-2013</a:t>
          </a:r>
        </a:p>
        <a:p xmlns:a="http://schemas.openxmlformats.org/drawingml/2006/main">
          <a:endParaRPr lang="fr-FR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25</xdr:row>
      <xdr:rowOff>0</xdr:rowOff>
    </xdr:from>
    <xdr:to>
      <xdr:col>8</xdr:col>
      <xdr:colOff>819150</xdr:colOff>
      <xdr:row>70</xdr:row>
      <xdr:rowOff>9525</xdr:rowOff>
    </xdr:to>
    <xdr:graphicFrame macro="">
      <xdr:nvGraphicFramePr>
        <xdr:cNvPr id="1920334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79</xdr:row>
      <xdr:rowOff>57150</xdr:rowOff>
    </xdr:from>
    <xdr:to>
      <xdr:col>8</xdr:col>
      <xdr:colOff>1009650</xdr:colOff>
      <xdr:row>130</xdr:row>
      <xdr:rowOff>114300</xdr:rowOff>
    </xdr:to>
    <xdr:graphicFrame macro="">
      <xdr:nvGraphicFramePr>
        <xdr:cNvPr id="1920335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0.09656</cdr:x>
      <cdr:y>0.02945</cdr:y>
    </cdr:from>
    <cdr:to>
      <cdr:x>0.92734</cdr:x>
      <cdr:y>0.10483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962025" y="238124"/>
          <a:ext cx="82772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fr-FR" sz="2000" b="1"/>
            <a:t>EVOLUTION DES ETUDIANTS INSCRITS</a:t>
          </a:r>
          <a:r>
            <a:rPr lang="fr-FR" sz="2000" b="1" baseline="0"/>
            <a:t> ET BOURSIERS DE 2006  A  2013</a:t>
          </a:r>
          <a:endParaRPr lang="fr-FR" sz="2000" b="1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1019175</xdr:colOff>
      <xdr:row>19</xdr:row>
      <xdr:rowOff>57150</xdr:rowOff>
    </xdr:from>
    <xdr:to>
      <xdr:col>8</xdr:col>
      <xdr:colOff>942975</xdr:colOff>
      <xdr:row>63</xdr:row>
      <xdr:rowOff>123825</xdr:rowOff>
    </xdr:to>
    <xdr:graphicFrame macro="">
      <xdr:nvGraphicFramePr>
        <xdr:cNvPr id="362194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0.17075</cdr:x>
      <cdr:y>0.05839</cdr:y>
    </cdr:from>
    <cdr:to>
      <cdr:x>0.89755</cdr:x>
      <cdr:y>0.16971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857375" y="304801"/>
          <a:ext cx="7905750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pPr algn="ctr"/>
          <a:r>
            <a:rPr lang="fr-FR" sz="2000" b="1" u="sng">
              <a:latin typeface="Arial" pitchFamily="34" charset="0"/>
              <a:cs typeface="Arial" pitchFamily="34" charset="0"/>
            </a:rPr>
            <a:t>EVOLUTION DES INSCRITS ET ADMIS AU BACCALAUREAT DE 2006  A  2015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26</xdr:row>
      <xdr:rowOff>142875</xdr:rowOff>
    </xdr:from>
    <xdr:to>
      <xdr:col>9</xdr:col>
      <xdr:colOff>857250</xdr:colOff>
      <xdr:row>73</xdr:row>
      <xdr:rowOff>104775</xdr:rowOff>
    </xdr:to>
    <xdr:graphicFrame macro="">
      <xdr:nvGraphicFramePr>
        <xdr:cNvPr id="2136625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110</xdr:row>
      <xdr:rowOff>9525</xdr:rowOff>
    </xdr:from>
    <xdr:to>
      <xdr:col>9</xdr:col>
      <xdr:colOff>895350</xdr:colOff>
      <xdr:row>158</xdr:row>
      <xdr:rowOff>95250</xdr:rowOff>
    </xdr:to>
    <xdr:graphicFrame macro="">
      <xdr:nvGraphicFramePr>
        <xdr:cNvPr id="2136626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</xdr:col>
      <xdr:colOff>657225</xdr:colOff>
      <xdr:row>207</xdr:row>
      <xdr:rowOff>57150</xdr:rowOff>
    </xdr:from>
    <xdr:ext cx="194454" cy="255111"/>
    <xdr:sp macro="" textlink="">
      <xdr:nvSpPr>
        <xdr:cNvPr id="9" name="ZoneTexte 8"/>
        <xdr:cNvSpPr txBox="1"/>
      </xdr:nvSpPr>
      <xdr:spPr>
        <a:xfrm>
          <a:off x="4429125" y="4537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0</xdr:colOff>
      <xdr:row>184</xdr:row>
      <xdr:rowOff>9525</xdr:rowOff>
    </xdr:from>
    <xdr:to>
      <xdr:col>9</xdr:col>
      <xdr:colOff>800100</xdr:colOff>
      <xdr:row>232</xdr:row>
      <xdr:rowOff>57150</xdr:rowOff>
    </xdr:to>
    <xdr:graphicFrame macro="">
      <xdr:nvGraphicFramePr>
        <xdr:cNvPr id="213662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0.14247</cdr:x>
      <cdr:y>0.05128</cdr:y>
    </cdr:from>
    <cdr:to>
      <cdr:x>0.91289</cdr:x>
      <cdr:y>0.16163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495425" y="381001"/>
          <a:ext cx="8086725" cy="819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>
            <a:lnSpc>
              <a:spcPts val="1700"/>
            </a:lnSpc>
          </a:pPr>
          <a:r>
            <a:rPr lang="fr-FR" sz="1600" b="1">
              <a:latin typeface="Arial" pitchFamily="34" charset="0"/>
              <a:cs typeface="Arial" pitchFamily="34" charset="0"/>
            </a:rPr>
            <a:t>REPARTITION EN</a:t>
          </a:r>
          <a:r>
            <a:rPr lang="fr-FR" sz="1600" b="1" baseline="0">
              <a:latin typeface="Arial" pitchFamily="34" charset="0"/>
              <a:cs typeface="Arial" pitchFamily="34" charset="0"/>
            </a:rPr>
            <a:t> POURCENTAGE DES EFFECTIFS DES ENSEIGNANTS PERMANENTS DES SIX  UNIVERSITES DE L'ANNEE UNIVERSITAIRE 2012-2013</a:t>
          </a:r>
          <a:endParaRPr lang="fr-FR" sz="16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0.15961</cdr:x>
      <cdr:y>0.04115</cdr:y>
    </cdr:from>
    <cdr:to>
      <cdr:x>0.90148</cdr:x>
      <cdr:y>0.14403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543051" y="285750"/>
          <a:ext cx="7172325" cy="714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fr-FR" sz="1800" b="1"/>
            <a:t>REPARTITION EN POURCENTAGE DES EFFECTIFS DES ENSEIGNANTS PERMANENTS DES SIX UNIVERSITES, PAR GRADE DE L'ANNEE UNIVERSITAIRE 2012-2013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0.10632</cdr:x>
      <cdr:y>0.03163</cdr:y>
    </cdr:from>
    <cdr:to>
      <cdr:x>0.89643</cdr:x>
      <cdr:y>0.11314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04900" y="247652"/>
          <a:ext cx="8210550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fr-FR" sz="2000" b="1"/>
            <a:t>REPARTITION  DES RATIOS</a:t>
          </a:r>
          <a:r>
            <a:rPr lang="fr-FR" sz="2000" b="1" baseline="0"/>
            <a:t> ETUDIANTS/ENSEIGNANT DANS LES SIX UNIVERSITES DE L'ANNEE UNIVERSITAIRE 2012-2013</a:t>
          </a:r>
          <a:endParaRPr lang="fr-FR" sz="2000" b="1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38</xdr:row>
      <xdr:rowOff>142875</xdr:rowOff>
    </xdr:from>
    <xdr:to>
      <xdr:col>15</xdr:col>
      <xdr:colOff>114300</xdr:colOff>
      <xdr:row>79</xdr:row>
      <xdr:rowOff>0</xdr:rowOff>
    </xdr:to>
    <xdr:pic>
      <xdr:nvPicPr>
        <xdr:cNvPr id="42117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7200900"/>
          <a:ext cx="9591675" cy="649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23</xdr:row>
      <xdr:rowOff>47625</xdr:rowOff>
    </xdr:from>
    <xdr:to>
      <xdr:col>9</xdr:col>
      <xdr:colOff>762000</xdr:colOff>
      <xdr:row>62</xdr:row>
      <xdr:rowOff>142875</xdr:rowOff>
    </xdr:to>
    <xdr:graphicFrame macro="">
      <xdr:nvGraphicFramePr>
        <xdr:cNvPr id="1930257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114300</xdr:rowOff>
    </xdr:from>
    <xdr:to>
      <xdr:col>15</xdr:col>
      <xdr:colOff>476250</xdr:colOff>
      <xdr:row>66</xdr:row>
      <xdr:rowOff>0</xdr:rowOff>
    </xdr:to>
    <xdr:pic>
      <xdr:nvPicPr>
        <xdr:cNvPr id="3559484" name="Image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981950"/>
          <a:ext cx="10525125" cy="7496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304800</xdr:rowOff>
    </xdr:from>
    <xdr:to>
      <xdr:col>7</xdr:col>
      <xdr:colOff>400050</xdr:colOff>
      <xdr:row>44</xdr:row>
      <xdr:rowOff>85725</xdr:rowOff>
    </xdr:to>
    <xdr:graphicFrame macro="">
      <xdr:nvGraphicFramePr>
        <xdr:cNvPr id="363943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71</xdr:row>
      <xdr:rowOff>447675</xdr:rowOff>
    </xdr:from>
    <xdr:to>
      <xdr:col>7</xdr:col>
      <xdr:colOff>485775</xdr:colOff>
      <xdr:row>92</xdr:row>
      <xdr:rowOff>114300</xdr:rowOff>
    </xdr:to>
    <xdr:graphicFrame macro="">
      <xdr:nvGraphicFramePr>
        <xdr:cNvPr id="363943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31</xdr:row>
      <xdr:rowOff>0</xdr:rowOff>
    </xdr:from>
    <xdr:to>
      <xdr:col>9</xdr:col>
      <xdr:colOff>771525</xdr:colOff>
      <xdr:row>60</xdr:row>
      <xdr:rowOff>19050</xdr:rowOff>
    </xdr:to>
    <xdr:graphicFrame macro="">
      <xdr:nvGraphicFramePr>
        <xdr:cNvPr id="44976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0.14339</cdr:x>
      <cdr:y>0.03427</cdr:y>
    </cdr:from>
    <cdr:to>
      <cdr:x>0.86774</cdr:x>
      <cdr:y>0.13863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04901" y="209550"/>
          <a:ext cx="5581650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fr-FR" sz="2000" b="1"/>
            <a:t>REPARTITION</a:t>
          </a:r>
          <a:r>
            <a:rPr lang="fr-FR" sz="2000" b="1" baseline="0"/>
            <a:t> DE TAUX DE FLUX EN 2013</a:t>
          </a:r>
          <a:endParaRPr lang="fr-FR" sz="20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18</xdr:row>
      <xdr:rowOff>152400</xdr:rowOff>
    </xdr:from>
    <xdr:to>
      <xdr:col>10</xdr:col>
      <xdr:colOff>581025</xdr:colOff>
      <xdr:row>59</xdr:row>
      <xdr:rowOff>85725</xdr:rowOff>
    </xdr:to>
    <xdr:graphicFrame macro="">
      <xdr:nvGraphicFramePr>
        <xdr:cNvPr id="2846824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0.1202</cdr:x>
      <cdr:y>0.02507</cdr:y>
    </cdr:from>
    <cdr:to>
      <cdr:x>0.90049</cdr:x>
      <cdr:y>0.09471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62051" y="171451"/>
          <a:ext cx="7543800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0.09557</cdr:x>
      <cdr:y>0.02925</cdr:y>
    </cdr:from>
    <cdr:to>
      <cdr:x>0.9133</cdr:x>
      <cdr:y>0.09471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923926" y="200026"/>
          <a:ext cx="79057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fr-FR" sz="2000" b="1"/>
            <a:t>EVOLUTION</a:t>
          </a:r>
          <a:r>
            <a:rPr lang="fr-FR" sz="2000" b="1" baseline="0"/>
            <a:t> DES ADMIS AU BACCALAUREAT PAR FARITANY DE 2006  A   2015</a:t>
          </a:r>
          <a:endParaRPr lang="fr-FR" sz="20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16</xdr:row>
      <xdr:rowOff>142875</xdr:rowOff>
    </xdr:from>
    <xdr:to>
      <xdr:col>4</xdr:col>
      <xdr:colOff>561975</xdr:colOff>
      <xdr:row>56</xdr:row>
      <xdr:rowOff>133350</xdr:rowOff>
    </xdr:to>
    <xdr:graphicFrame macro="">
      <xdr:nvGraphicFramePr>
        <xdr:cNvPr id="2880614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41</xdr:row>
      <xdr:rowOff>28575</xdr:rowOff>
    </xdr:from>
    <xdr:to>
      <xdr:col>9</xdr:col>
      <xdr:colOff>714375</xdr:colOff>
      <xdr:row>86</xdr:row>
      <xdr:rowOff>28575</xdr:rowOff>
    </xdr:to>
    <xdr:graphicFrame macro="">
      <xdr:nvGraphicFramePr>
        <xdr:cNvPr id="3802163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0.10224</cdr:x>
      <cdr:y>0.02949</cdr:y>
    </cdr:from>
    <cdr:to>
      <cdr:x>0.94645</cdr:x>
      <cdr:y>0.14477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000126" y="209551"/>
          <a:ext cx="8258175" cy="819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2000" b="1">
              <a:latin typeface="+mn-lt"/>
              <a:ea typeface="+mn-ea"/>
              <a:cs typeface="+mn-cs"/>
            </a:rPr>
            <a:t>EVOLUTION DU TAUX DE TRANSITION DES NOUVEAUX BACHELIERS ENTRANT EN PREMIERE ANNEE DE 2006 A 2013</a:t>
          </a:r>
          <a:endParaRPr lang="fr-FR" sz="2000">
            <a:latin typeface="+mn-lt"/>
            <a:ea typeface="+mn-ea"/>
            <a:cs typeface="+mn-cs"/>
          </a:endParaRPr>
        </a:p>
        <a:p xmlns:a="http://schemas.openxmlformats.org/drawingml/2006/main">
          <a:endParaRPr lang="fr-FR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52</xdr:row>
      <xdr:rowOff>114300</xdr:rowOff>
    </xdr:from>
    <xdr:to>
      <xdr:col>9</xdr:col>
      <xdr:colOff>323850</xdr:colOff>
      <xdr:row>85</xdr:row>
      <xdr:rowOff>104775</xdr:rowOff>
    </xdr:to>
    <xdr:graphicFrame macro="">
      <xdr:nvGraphicFramePr>
        <xdr:cNvPr id="118304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295275</xdr:colOff>
      <xdr:row>15</xdr:row>
      <xdr:rowOff>28575</xdr:rowOff>
    </xdr:from>
    <xdr:to>
      <xdr:col>9</xdr:col>
      <xdr:colOff>609600</xdr:colOff>
      <xdr:row>38</xdr:row>
      <xdr:rowOff>57150</xdr:rowOff>
    </xdr:to>
    <xdr:graphicFrame macro="">
      <xdr:nvGraphicFramePr>
        <xdr:cNvPr id="118305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0.0864</cdr:x>
      <cdr:y>0.03292</cdr:y>
    </cdr:from>
    <cdr:to>
      <cdr:x>0.92884</cdr:x>
      <cdr:y>0.12346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647700" y="152400"/>
          <a:ext cx="631507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fr-FR" sz="1600" b="1"/>
            <a:t>EVOLUTION EN POURCENTAGE DES EFFECTIFS DES ETUDIANTS INSCRITS DE 2006 A 2013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STAT\Downloads\SEHENO%20DONNEES%20STAT%2030-10-08\ETUDIANTS%20pour%20100%20000%20hab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itements%20etu\traitement%20Etudiants%202012%20fin\Nouv%20bach%202011-2012\NB%20PUB%2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itements%20etu\traitement%20Etudiants%202013\Nouv%20bach%202012-2013\NB%20PUB%20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raitement%20Etudiants%202012%20brouillon\Nouv%20bach%202011-2012\NB%20PUB%2020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ENY\LES%20ETUDIANTS\traitement%20Etudiants%202012%20brouillonssss\Nouv%20bach%202011-2012\NB%20PRV%2020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 MILLES HAB"/>
      <sheetName val="EFFECTIF"/>
    </sheetNames>
    <sheetDataSet>
      <sheetData sheetId="0" refreshError="1">
        <row r="8">
          <cell r="J8">
            <v>39078</v>
          </cell>
          <cell r="K8">
            <v>42353</v>
          </cell>
          <cell r="L8">
            <v>42058</v>
          </cell>
        </row>
        <row r="9">
          <cell r="J9">
            <v>41</v>
          </cell>
          <cell r="K9">
            <v>19</v>
          </cell>
        </row>
        <row r="10">
          <cell r="J10">
            <v>838</v>
          </cell>
          <cell r="K10">
            <v>896</v>
          </cell>
          <cell r="L10">
            <v>1024</v>
          </cell>
        </row>
        <row r="11">
          <cell r="J11">
            <v>6319</v>
          </cell>
          <cell r="K11">
            <v>6857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ana"/>
      <sheetName val="diego"/>
      <sheetName val="ftsoa"/>
      <sheetName val="majunga"/>
      <sheetName val="toam"/>
      <sheetName val="toliara"/>
      <sheetName val="recap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5">
          <cell r="P55">
            <v>15486</v>
          </cell>
        </row>
      </sheetData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ana"/>
      <sheetName val="diego"/>
      <sheetName val="ftsoa"/>
      <sheetName val="majunga"/>
      <sheetName val="toam"/>
      <sheetName val="toliara"/>
      <sheetName val="recap 2013"/>
      <sheetName val="Feuil1"/>
    </sheetNames>
    <sheetDataSet>
      <sheetData sheetId="0" refreshError="1">
        <row r="55">
          <cell r="N55">
            <v>24</v>
          </cell>
        </row>
        <row r="61">
          <cell r="N61">
            <v>3775</v>
          </cell>
        </row>
        <row r="76">
          <cell r="N76">
            <v>249</v>
          </cell>
        </row>
      </sheetData>
      <sheetData sheetId="1" refreshError="1">
        <row r="32">
          <cell r="N32">
            <v>224</v>
          </cell>
        </row>
      </sheetData>
      <sheetData sheetId="2" refreshError="1">
        <row r="36">
          <cell r="M36">
            <v>119</v>
          </cell>
        </row>
      </sheetData>
      <sheetData sheetId="3" refreshError="1"/>
      <sheetData sheetId="4" refreshError="1"/>
      <sheetData sheetId="5" refreshError="1"/>
      <sheetData sheetId="6" refreshError="1">
        <row r="58">
          <cell r="Q58">
            <v>19378</v>
          </cell>
        </row>
      </sheetData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ana"/>
      <sheetName val="diego"/>
      <sheetName val="ftsoa"/>
      <sheetName val="majunga"/>
      <sheetName val="toam"/>
      <sheetName val="toliara"/>
      <sheetName val="recap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3">
          <cell r="M13">
            <v>17</v>
          </cell>
        </row>
        <row r="14">
          <cell r="M14">
            <v>3591</v>
          </cell>
        </row>
        <row r="56">
          <cell r="P56">
            <v>488</v>
          </cell>
        </row>
      </sheetData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B HOMO 2011"/>
      <sheetName val="NB AUTO 2011"/>
      <sheetName val="REC NB 2012"/>
    </sheetNames>
    <sheetDataSet>
      <sheetData sheetId="0" refreshError="1"/>
      <sheetData sheetId="1" refreshError="1"/>
      <sheetData sheetId="2" refreshError="1">
        <row r="7">
          <cell r="L7">
            <v>8073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8"/>
  <sheetViews>
    <sheetView topLeftCell="A4" workbookViewId="0">
      <selection activeCell="A4" sqref="A4:M4"/>
    </sheetView>
  </sheetViews>
  <sheetFormatPr baseColWidth="10" defaultRowHeight="12.75"/>
  <sheetData>
    <row r="1" spans="1:13" ht="76.5" customHeight="1">
      <c r="A1" s="395" t="s">
        <v>173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</row>
    <row r="2" spans="1:13" ht="42.75" customHeight="1">
      <c r="A2" s="395" t="s">
        <v>174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</row>
    <row r="3" spans="1:13" ht="76.5" customHeight="1">
      <c r="A3" s="395" t="s">
        <v>175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</row>
    <row r="4" spans="1:13" ht="90.75" customHeight="1">
      <c r="A4" s="395" t="s">
        <v>269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</row>
    <row r="5" spans="1:13" ht="55.5" customHeight="1">
      <c r="A5" s="395" t="s">
        <v>176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</row>
    <row r="6" spans="1:13" ht="53.25" customHeight="1">
      <c r="A6" s="395" t="s">
        <v>177</v>
      </c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</row>
    <row r="7" spans="1:13" ht="64.5" customHeight="1">
      <c r="A7" s="395" t="s">
        <v>178</v>
      </c>
      <c r="B7" s="395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</row>
    <row r="8" spans="1:13" ht="64.5" customHeight="1">
      <c r="A8" s="396" t="s">
        <v>182</v>
      </c>
      <c r="B8" s="396"/>
      <c r="C8" s="396"/>
      <c r="D8" s="396"/>
      <c r="E8" s="396"/>
      <c r="F8" s="396"/>
      <c r="G8" s="396"/>
      <c r="H8" s="396"/>
      <c r="I8" s="396"/>
      <c r="J8" s="396"/>
      <c r="K8" s="396"/>
      <c r="L8" s="396"/>
      <c r="M8" s="396"/>
    </row>
  </sheetData>
  <mergeCells count="8">
    <mergeCell ref="A7:M7"/>
    <mergeCell ref="A8:M8"/>
    <mergeCell ref="A1:M1"/>
    <mergeCell ref="A2:M2"/>
    <mergeCell ref="A3:M3"/>
    <mergeCell ref="A4:M4"/>
    <mergeCell ref="A5:M5"/>
    <mergeCell ref="A6:M6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FF"/>
  </sheetPr>
  <dimension ref="A2:Q27"/>
  <sheetViews>
    <sheetView showRowColHeaders="0" showWhiteSpace="0" view="pageLayout" topLeftCell="A64" workbookViewId="0">
      <selection activeCell="A4" sqref="A4:A5"/>
    </sheetView>
  </sheetViews>
  <sheetFormatPr baseColWidth="10" defaultRowHeight="12.75"/>
  <cols>
    <col min="1" max="1" width="17.5703125" customWidth="1"/>
    <col min="2" max="16" width="9.42578125" customWidth="1"/>
  </cols>
  <sheetData>
    <row r="2" spans="1:17" ht="18">
      <c r="A2" s="408" t="s">
        <v>100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2"/>
    </row>
    <row r="3" spans="1:17" ht="13.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customHeight="1" thickTop="1" thickBot="1">
      <c r="A4" s="410" t="s">
        <v>30</v>
      </c>
      <c r="B4" s="412" t="s">
        <v>101</v>
      </c>
      <c r="C4" s="412"/>
      <c r="D4" s="412"/>
      <c r="E4" s="412" t="s">
        <v>102</v>
      </c>
      <c r="F4" s="412"/>
      <c r="G4" s="412"/>
      <c r="H4" s="412" t="s">
        <v>24</v>
      </c>
      <c r="I4" s="412"/>
      <c r="J4" s="412"/>
      <c r="K4" s="412" t="s">
        <v>103</v>
      </c>
      <c r="L4" s="412"/>
      <c r="M4" s="412"/>
      <c r="N4" s="412" t="s">
        <v>15</v>
      </c>
      <c r="O4" s="412"/>
      <c r="P4" s="412"/>
      <c r="Q4" s="2"/>
    </row>
    <row r="5" spans="1:17" ht="30" customHeight="1" thickTop="1">
      <c r="A5" s="411"/>
      <c r="B5" s="17" t="s">
        <v>28</v>
      </c>
      <c r="C5" s="17" t="s">
        <v>29</v>
      </c>
      <c r="D5" s="17" t="s">
        <v>104</v>
      </c>
      <c r="E5" s="17" t="s">
        <v>28</v>
      </c>
      <c r="F5" s="17" t="s">
        <v>29</v>
      </c>
      <c r="G5" s="17" t="s">
        <v>104</v>
      </c>
      <c r="H5" s="17" t="s">
        <v>28</v>
      </c>
      <c r="I5" s="17" t="s">
        <v>29</v>
      </c>
      <c r="J5" s="17" t="s">
        <v>104</v>
      </c>
      <c r="K5" s="17" t="s">
        <v>28</v>
      </c>
      <c r="L5" s="17" t="s">
        <v>29</v>
      </c>
      <c r="M5" s="17" t="s">
        <v>104</v>
      </c>
      <c r="N5" s="17" t="s">
        <v>28</v>
      </c>
      <c r="O5" s="17" t="s">
        <v>29</v>
      </c>
      <c r="P5" s="17" t="s">
        <v>104</v>
      </c>
      <c r="Q5" s="2"/>
    </row>
    <row r="6" spans="1:17" ht="30" customHeight="1">
      <c r="A6" s="11">
        <v>1</v>
      </c>
      <c r="B6" s="5">
        <v>12266</v>
      </c>
      <c r="C6" s="5">
        <v>10495</v>
      </c>
      <c r="D6" s="12">
        <f>+B6+C6</f>
        <v>22761</v>
      </c>
      <c r="E6" s="5">
        <f>502+18</f>
        <v>520</v>
      </c>
      <c r="F6" s="5">
        <f>338+6</f>
        <v>344</v>
      </c>
      <c r="G6" s="12">
        <f>+E6+F6</f>
        <v>864</v>
      </c>
      <c r="H6" s="5">
        <v>3909</v>
      </c>
      <c r="I6" s="5">
        <v>4455</v>
      </c>
      <c r="J6" s="12">
        <f>+H6+I6</f>
        <v>8364</v>
      </c>
      <c r="K6" s="5">
        <f>2939+643+921</f>
        <v>4503</v>
      </c>
      <c r="L6" s="5">
        <f>3823+424+840</f>
        <v>5087</v>
      </c>
      <c r="M6" s="12">
        <f>+K6+L6</f>
        <v>9590</v>
      </c>
      <c r="N6" s="12">
        <f>+B6+E6+H6+K6</f>
        <v>21198</v>
      </c>
      <c r="O6" s="12">
        <f>+C6+F6+I6+L6</f>
        <v>20381</v>
      </c>
      <c r="P6" s="12">
        <f>+N6+O6</f>
        <v>41579</v>
      </c>
      <c r="Q6" s="2"/>
    </row>
    <row r="7" spans="1:17" ht="30" customHeight="1">
      <c r="A7" s="11">
        <v>2</v>
      </c>
      <c r="B7" s="5">
        <v>6296</v>
      </c>
      <c r="C7" s="5">
        <v>5594</v>
      </c>
      <c r="D7" s="12">
        <f t="shared" ref="D7:D12" si="0">+B7+C7</f>
        <v>11890</v>
      </c>
      <c r="E7" s="5">
        <f>455+7</f>
        <v>462</v>
      </c>
      <c r="F7" s="5">
        <f>301+8</f>
        <v>309</v>
      </c>
      <c r="G7" s="12">
        <f t="shared" ref="G7:G12" si="1">+E7+F7</f>
        <v>771</v>
      </c>
      <c r="H7" s="5">
        <v>1135</v>
      </c>
      <c r="I7" s="5">
        <v>1499</v>
      </c>
      <c r="J7" s="12">
        <f t="shared" ref="J7:J12" si="2">+H7+I7</f>
        <v>2634</v>
      </c>
      <c r="K7" s="5">
        <f>1654+447+793</f>
        <v>2894</v>
      </c>
      <c r="L7" s="5">
        <f>2258+376+694</f>
        <v>3328</v>
      </c>
      <c r="M7" s="12">
        <f t="shared" ref="M7:M12" si="3">+K7+L7</f>
        <v>6222</v>
      </c>
      <c r="N7" s="12">
        <f t="shared" ref="N7:O12" si="4">+B7+E7+H7+K7</f>
        <v>10787</v>
      </c>
      <c r="O7" s="12">
        <f t="shared" si="4"/>
        <v>10730</v>
      </c>
      <c r="P7" s="12">
        <f t="shared" ref="P7:P12" si="5">+N7+O7</f>
        <v>21517</v>
      </c>
      <c r="Q7" s="2"/>
    </row>
    <row r="8" spans="1:17" ht="30" customHeight="1">
      <c r="A8" s="11">
        <v>3</v>
      </c>
      <c r="B8" s="5">
        <v>5379</v>
      </c>
      <c r="C8" s="5">
        <v>4539</v>
      </c>
      <c r="D8" s="12">
        <f t="shared" si="0"/>
        <v>9918</v>
      </c>
      <c r="E8" s="5">
        <f>234+12</f>
        <v>246</v>
      </c>
      <c r="F8" s="5">
        <f>171+9</f>
        <v>180</v>
      </c>
      <c r="G8" s="12">
        <f t="shared" si="1"/>
        <v>426</v>
      </c>
      <c r="H8" s="5">
        <v>813</v>
      </c>
      <c r="I8" s="5">
        <v>1041</v>
      </c>
      <c r="J8" s="12">
        <f t="shared" si="2"/>
        <v>1854</v>
      </c>
      <c r="K8" s="5">
        <f>1318+403+622</f>
        <v>2343</v>
      </c>
      <c r="L8" s="5">
        <f>1729+218+432</f>
        <v>2379</v>
      </c>
      <c r="M8" s="12">
        <f t="shared" si="3"/>
        <v>4722</v>
      </c>
      <c r="N8" s="12">
        <f t="shared" si="4"/>
        <v>8781</v>
      </c>
      <c r="O8" s="12">
        <f t="shared" si="4"/>
        <v>8139</v>
      </c>
      <c r="P8" s="12">
        <f t="shared" si="5"/>
        <v>16920</v>
      </c>
      <c r="Q8" s="2"/>
    </row>
    <row r="9" spans="1:17" ht="30" customHeight="1">
      <c r="A9" s="11">
        <v>4</v>
      </c>
      <c r="B9" s="5">
        <v>3642</v>
      </c>
      <c r="C9" s="32">
        <v>3222</v>
      </c>
      <c r="D9" s="12">
        <f t="shared" si="0"/>
        <v>6864</v>
      </c>
      <c r="E9" s="5">
        <v>122</v>
      </c>
      <c r="F9" s="32">
        <v>42</v>
      </c>
      <c r="G9" s="12">
        <f t="shared" si="1"/>
        <v>164</v>
      </c>
      <c r="H9" s="5">
        <v>421</v>
      </c>
      <c r="I9" s="32">
        <v>478</v>
      </c>
      <c r="J9" s="12">
        <f t="shared" si="2"/>
        <v>899</v>
      </c>
      <c r="K9" s="5">
        <f>566+283+283</f>
        <v>1132</v>
      </c>
      <c r="L9" s="32">
        <f>695+149+177</f>
        <v>1021</v>
      </c>
      <c r="M9" s="12">
        <f t="shared" si="3"/>
        <v>2153</v>
      </c>
      <c r="N9" s="12">
        <f t="shared" si="4"/>
        <v>5317</v>
      </c>
      <c r="O9" s="12">
        <f t="shared" si="4"/>
        <v>4763</v>
      </c>
      <c r="P9" s="12">
        <f t="shared" si="5"/>
        <v>10080</v>
      </c>
      <c r="Q9" s="2"/>
    </row>
    <row r="10" spans="1:17" ht="30" customHeight="1">
      <c r="A10" s="11">
        <v>5</v>
      </c>
      <c r="B10" s="5">
        <v>975</v>
      </c>
      <c r="C10" s="5">
        <v>628</v>
      </c>
      <c r="D10" s="12">
        <f t="shared" si="0"/>
        <v>1603</v>
      </c>
      <c r="E10" s="5"/>
      <c r="F10" s="5"/>
      <c r="G10" s="12">
        <f t="shared" si="1"/>
        <v>0</v>
      </c>
      <c r="H10" s="5">
        <v>319</v>
      </c>
      <c r="I10" s="5">
        <v>367</v>
      </c>
      <c r="J10" s="12">
        <f t="shared" si="2"/>
        <v>686</v>
      </c>
      <c r="K10" s="5">
        <f>364+215+194</f>
        <v>773</v>
      </c>
      <c r="L10" s="5">
        <f>374+93+94</f>
        <v>561</v>
      </c>
      <c r="M10" s="12">
        <f t="shared" si="3"/>
        <v>1334</v>
      </c>
      <c r="N10" s="12">
        <f t="shared" si="4"/>
        <v>2067</v>
      </c>
      <c r="O10" s="12">
        <f t="shared" si="4"/>
        <v>1556</v>
      </c>
      <c r="P10" s="12">
        <f t="shared" si="5"/>
        <v>3623</v>
      </c>
      <c r="Q10" s="2"/>
    </row>
    <row r="11" spans="1:17" ht="30" customHeight="1">
      <c r="A11" s="11">
        <v>6</v>
      </c>
      <c r="B11" s="5">
        <v>176</v>
      </c>
      <c r="C11" s="5">
        <v>193</v>
      </c>
      <c r="D11" s="12">
        <f t="shared" si="0"/>
        <v>369</v>
      </c>
      <c r="E11" s="5"/>
      <c r="F11" s="5"/>
      <c r="G11" s="12">
        <f t="shared" si="1"/>
        <v>0</v>
      </c>
      <c r="H11" s="5"/>
      <c r="I11" s="5"/>
      <c r="J11" s="12">
        <f t="shared" si="2"/>
        <v>0</v>
      </c>
      <c r="K11" s="5"/>
      <c r="L11" s="5"/>
      <c r="M11" s="12">
        <f t="shared" si="3"/>
        <v>0</v>
      </c>
      <c r="N11" s="12">
        <f t="shared" si="4"/>
        <v>176</v>
      </c>
      <c r="O11" s="12">
        <f t="shared" si="4"/>
        <v>193</v>
      </c>
      <c r="P11" s="12">
        <f t="shared" si="5"/>
        <v>369</v>
      </c>
      <c r="Q11" s="2"/>
    </row>
    <row r="12" spans="1:17" ht="30" customHeight="1">
      <c r="A12" s="11" t="s">
        <v>31</v>
      </c>
      <c r="B12" s="5">
        <v>1647</v>
      </c>
      <c r="C12" s="5">
        <v>1321</v>
      </c>
      <c r="D12" s="12">
        <f t="shared" si="0"/>
        <v>2968</v>
      </c>
      <c r="E12" s="5"/>
      <c r="F12" s="5"/>
      <c r="G12" s="12">
        <f t="shared" si="1"/>
        <v>0</v>
      </c>
      <c r="H12" s="5"/>
      <c r="I12" s="5"/>
      <c r="J12" s="12">
        <f t="shared" si="2"/>
        <v>0</v>
      </c>
      <c r="K12" s="5"/>
      <c r="L12" s="5"/>
      <c r="M12" s="12">
        <f t="shared" si="3"/>
        <v>0</v>
      </c>
      <c r="N12" s="12">
        <f t="shared" si="4"/>
        <v>1647</v>
      </c>
      <c r="O12" s="12">
        <f t="shared" si="4"/>
        <v>1321</v>
      </c>
      <c r="P12" s="12">
        <f t="shared" si="5"/>
        <v>2968</v>
      </c>
      <c r="Q12" s="2"/>
    </row>
    <row r="13" spans="1:17" ht="30" customHeight="1">
      <c r="A13" s="11" t="s">
        <v>6</v>
      </c>
      <c r="B13" s="20">
        <f>SUM(B6:B12)</f>
        <v>30381</v>
      </c>
      <c r="C13" s="20">
        <f t="shared" ref="C13:P13" si="6">SUM(C6:C12)</f>
        <v>25992</v>
      </c>
      <c r="D13" s="20">
        <f t="shared" si="6"/>
        <v>56373</v>
      </c>
      <c r="E13" s="20">
        <f t="shared" si="6"/>
        <v>1350</v>
      </c>
      <c r="F13" s="20">
        <f t="shared" si="6"/>
        <v>875</v>
      </c>
      <c r="G13" s="20">
        <f t="shared" si="6"/>
        <v>2225</v>
      </c>
      <c r="H13" s="20">
        <f t="shared" si="6"/>
        <v>6597</v>
      </c>
      <c r="I13" s="20">
        <f t="shared" si="6"/>
        <v>7840</v>
      </c>
      <c r="J13" s="20">
        <f t="shared" si="6"/>
        <v>14437</v>
      </c>
      <c r="K13" s="20">
        <f t="shared" si="6"/>
        <v>11645</v>
      </c>
      <c r="L13" s="20">
        <f t="shared" si="6"/>
        <v>12376</v>
      </c>
      <c r="M13" s="20">
        <f t="shared" si="6"/>
        <v>24021</v>
      </c>
      <c r="N13" s="20">
        <f t="shared" si="6"/>
        <v>49973</v>
      </c>
      <c r="O13" s="20">
        <f t="shared" si="6"/>
        <v>47083</v>
      </c>
      <c r="P13" s="20">
        <f t="shared" si="6"/>
        <v>97056</v>
      </c>
      <c r="Q13" s="2"/>
    </row>
    <row r="16" spans="1:17" ht="15.75">
      <c r="A16" s="409" t="s">
        <v>113</v>
      </c>
      <c r="B16" s="409"/>
      <c r="C16" s="409"/>
      <c r="D16" s="409"/>
      <c r="E16" s="409"/>
      <c r="F16" s="409"/>
      <c r="G16" s="409"/>
      <c r="H16" s="409"/>
      <c r="I16" s="409"/>
      <c r="J16" s="409"/>
      <c r="K16" s="409"/>
      <c r="L16" s="409"/>
      <c r="M16" s="409"/>
      <c r="N16" s="409"/>
      <c r="O16" s="409"/>
      <c r="P16" s="409"/>
    </row>
    <row r="17" spans="1:16" ht="15.75">
      <c r="A17" s="409" t="s">
        <v>105</v>
      </c>
      <c r="B17" s="409"/>
      <c r="C17" s="409"/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  <c r="O17" s="409"/>
      <c r="P17" s="409"/>
    </row>
    <row r="18" spans="1:16" ht="13.5" thickBot="1"/>
    <row r="19" spans="1:16" ht="42.75" customHeight="1" thickTop="1" thickBot="1">
      <c r="A19" s="39" t="s">
        <v>30</v>
      </c>
      <c r="B19" s="373" t="s">
        <v>101</v>
      </c>
      <c r="C19" s="373" t="s">
        <v>102</v>
      </c>
      <c r="D19" s="373" t="s">
        <v>24</v>
      </c>
      <c r="E19" s="373" t="s">
        <v>103</v>
      </c>
      <c r="F19" s="374" t="s">
        <v>15</v>
      </c>
      <c r="G19" s="33"/>
      <c r="H19" s="34"/>
      <c r="I19" s="33"/>
      <c r="J19" s="33"/>
      <c r="K19" s="34"/>
      <c r="L19" s="33"/>
    </row>
    <row r="20" spans="1:16" ht="27" customHeight="1" thickTop="1">
      <c r="A20" s="11" t="s">
        <v>106</v>
      </c>
      <c r="B20" s="35">
        <v>0.4037571177691448</v>
      </c>
      <c r="C20" s="35">
        <v>0.38831460674157303</v>
      </c>
      <c r="D20" s="35">
        <v>0.57934473921174756</v>
      </c>
      <c r="E20" s="35">
        <v>0.39923400358020067</v>
      </c>
      <c r="F20" s="36">
        <v>0.42840215957797562</v>
      </c>
      <c r="G20" s="37"/>
      <c r="H20" s="37"/>
      <c r="I20" s="37"/>
      <c r="J20" s="37"/>
      <c r="K20" s="37"/>
      <c r="L20" s="37"/>
    </row>
    <row r="21" spans="1:16" ht="27" customHeight="1">
      <c r="A21" s="11" t="s">
        <v>107</v>
      </c>
      <c r="B21" s="35">
        <v>0.21091657353697693</v>
      </c>
      <c r="C21" s="35">
        <v>0.34651685393258425</v>
      </c>
      <c r="D21" s="35">
        <v>0.18244787698275264</v>
      </c>
      <c r="E21" s="35">
        <v>0.25902335456475584</v>
      </c>
      <c r="F21" s="36">
        <v>0.22169675239037256</v>
      </c>
      <c r="G21" s="37"/>
      <c r="H21" s="37"/>
      <c r="I21" s="37"/>
      <c r="J21" s="37"/>
      <c r="K21" s="37"/>
      <c r="L21" s="37"/>
    </row>
    <row r="22" spans="1:16" ht="27" customHeight="1">
      <c r="A22" s="11" t="s">
        <v>108</v>
      </c>
      <c r="B22" s="35">
        <v>0.17593528816986856</v>
      </c>
      <c r="C22" s="35">
        <v>0.19146067415730336</v>
      </c>
      <c r="D22" s="35">
        <v>0.12842003186257533</v>
      </c>
      <c r="E22" s="35">
        <v>0.19657799425502684</v>
      </c>
      <c r="F22" s="36">
        <v>0.17433234421364985</v>
      </c>
      <c r="G22" s="37"/>
      <c r="H22" s="37"/>
      <c r="I22" s="37"/>
      <c r="J22" s="37"/>
      <c r="K22" s="37"/>
      <c r="L22" s="37"/>
    </row>
    <row r="23" spans="1:16" ht="27" customHeight="1">
      <c r="A23" s="11" t="s">
        <v>109</v>
      </c>
      <c r="B23" s="35">
        <v>0.12176041722101005</v>
      </c>
      <c r="C23" s="35">
        <v>7.3707865168539333E-2</v>
      </c>
      <c r="D23" s="35">
        <v>6.2270554824409505E-2</v>
      </c>
      <c r="E23" s="35">
        <v>8.9629907164564343E-2</v>
      </c>
      <c r="F23" s="36">
        <v>0.10385756676557864</v>
      </c>
      <c r="G23" s="37"/>
      <c r="H23" s="37"/>
      <c r="I23" s="37"/>
      <c r="J23" s="37"/>
      <c r="K23" s="37"/>
      <c r="L23" s="37"/>
    </row>
    <row r="24" spans="1:16" ht="27" customHeight="1">
      <c r="A24" s="11" t="s">
        <v>110</v>
      </c>
      <c r="B24" s="35">
        <v>2.8435598602167704E-2</v>
      </c>
      <c r="C24" s="35">
        <v>0</v>
      </c>
      <c r="D24" s="35">
        <v>4.7516797118514927E-2</v>
      </c>
      <c r="E24" s="35">
        <v>5.5534740435452312E-2</v>
      </c>
      <c r="F24" s="36">
        <v>3.7328964721397954E-2</v>
      </c>
      <c r="G24" s="37"/>
      <c r="H24" s="37"/>
      <c r="I24" s="37"/>
      <c r="J24" s="37"/>
      <c r="K24" s="37"/>
      <c r="L24" s="37"/>
    </row>
    <row r="25" spans="1:16" ht="27" customHeight="1">
      <c r="A25" s="11" t="s">
        <v>111</v>
      </c>
      <c r="B25" s="35">
        <v>6.5456867649406631E-3</v>
      </c>
      <c r="C25" s="35">
        <v>0</v>
      </c>
      <c r="D25" s="35">
        <v>0</v>
      </c>
      <c r="E25" s="35">
        <v>0</v>
      </c>
      <c r="F25" s="36">
        <v>3.8019287833827892E-3</v>
      </c>
      <c r="G25" s="37"/>
      <c r="H25" s="37"/>
      <c r="I25" s="37"/>
      <c r="J25" s="37"/>
      <c r="K25" s="37"/>
      <c r="L25" s="37"/>
    </row>
    <row r="26" spans="1:16" ht="27" customHeight="1">
      <c r="A26" s="11" t="s">
        <v>112</v>
      </c>
      <c r="B26" s="35">
        <v>5.2649317935891296E-2</v>
      </c>
      <c r="C26" s="35">
        <v>0</v>
      </c>
      <c r="D26" s="35">
        <v>0</v>
      </c>
      <c r="E26" s="35">
        <v>0</v>
      </c>
      <c r="F26" s="36">
        <v>3.0580283547642598E-2</v>
      </c>
      <c r="G26" s="37"/>
      <c r="H26" s="330" t="s">
        <v>267</v>
      </c>
      <c r="I26" s="37"/>
      <c r="J26" s="37"/>
      <c r="K26" s="37"/>
      <c r="L26" s="37"/>
    </row>
    <row r="27" spans="1:16" ht="27" customHeight="1">
      <c r="A27" s="11" t="s">
        <v>6</v>
      </c>
      <c r="B27" s="22">
        <f>SUM(B20:B26)</f>
        <v>1</v>
      </c>
      <c r="C27" s="22">
        <f>SUM(C20:C26)</f>
        <v>1</v>
      </c>
      <c r="D27" s="22">
        <f>SUM(D20:D26)</f>
        <v>1</v>
      </c>
      <c r="E27" s="22">
        <f>SUM(E20:E26)</f>
        <v>1</v>
      </c>
      <c r="F27" s="22">
        <f>SUM(F20:F26)</f>
        <v>1</v>
      </c>
      <c r="G27" s="38"/>
      <c r="H27" s="14"/>
    </row>
  </sheetData>
  <mergeCells count="9">
    <mergeCell ref="A2:P2"/>
    <mergeCell ref="A16:P16"/>
    <mergeCell ref="A17:P17"/>
    <mergeCell ref="A4:A5"/>
    <mergeCell ref="B4:D4"/>
    <mergeCell ref="E4:G4"/>
    <mergeCell ref="H4:J4"/>
    <mergeCell ref="K4:M4"/>
    <mergeCell ref="N4:P4"/>
  </mergeCells>
  <pageMargins left="0.31496062992125984" right="0.31496062992125984" top="0.35433070866141736" bottom="0.15748031496062992" header="0.31496062992125984" footer="0.31496062992125984"/>
  <pageSetup paperSize="9"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FF"/>
  </sheetPr>
  <dimension ref="A2:S23"/>
  <sheetViews>
    <sheetView topLeftCell="A64" workbookViewId="0">
      <selection activeCell="A21" sqref="A21"/>
    </sheetView>
  </sheetViews>
  <sheetFormatPr baseColWidth="10" defaultRowHeight="12.75"/>
  <cols>
    <col min="1" max="1" width="17.7109375" style="9" customWidth="1"/>
    <col min="2" max="11" width="15" style="9" customWidth="1"/>
    <col min="12" max="16384" width="11.42578125" style="9"/>
  </cols>
  <sheetData>
    <row r="2" spans="1:19" ht="28.5" customHeight="1">
      <c r="A2" s="406" t="s">
        <v>66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85"/>
      <c r="M2" s="85"/>
      <c r="N2" s="19"/>
      <c r="O2" s="19"/>
      <c r="P2" s="19"/>
      <c r="Q2" s="19"/>
      <c r="R2" s="19"/>
      <c r="S2" s="19"/>
    </row>
    <row r="3" spans="1:19" ht="28.5" customHeight="1">
      <c r="A3" s="406" t="s">
        <v>279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140"/>
    </row>
    <row r="4" spans="1:19">
      <c r="C4" s="18"/>
    </row>
    <row r="6" spans="1:19" s="15" customFormat="1" ht="24" customHeight="1">
      <c r="A6" s="414" t="s">
        <v>52</v>
      </c>
      <c r="B6" s="415">
        <v>2010</v>
      </c>
      <c r="C6" s="415"/>
      <c r="D6" s="415">
        <v>2011</v>
      </c>
      <c r="E6" s="415"/>
      <c r="F6" s="415">
        <v>2012</v>
      </c>
      <c r="G6" s="415"/>
      <c r="H6" s="415">
        <v>2013</v>
      </c>
      <c r="I6" s="415"/>
      <c r="J6" s="375"/>
      <c r="K6" s="375"/>
    </row>
    <row r="7" spans="1:19" ht="24" customHeight="1">
      <c r="A7" s="414"/>
      <c r="B7" s="99" t="s">
        <v>28</v>
      </c>
      <c r="C7" s="99" t="s">
        <v>29</v>
      </c>
      <c r="D7" s="99" t="s">
        <v>28</v>
      </c>
      <c r="E7" s="99" t="s">
        <v>29</v>
      </c>
      <c r="F7" s="99" t="s">
        <v>28</v>
      </c>
      <c r="G7" s="99" t="s">
        <v>29</v>
      </c>
      <c r="H7" s="99" t="s">
        <v>28</v>
      </c>
      <c r="I7" s="99" t="s">
        <v>29</v>
      </c>
      <c r="J7" s="376"/>
      <c r="K7" s="376"/>
    </row>
    <row r="8" spans="1:19" ht="36.75" customHeight="1">
      <c r="A8" s="143" t="s">
        <v>53</v>
      </c>
      <c r="B8" s="141">
        <v>487</v>
      </c>
      <c r="C8" s="141">
        <v>962</v>
      </c>
      <c r="D8" s="141">
        <v>939</v>
      </c>
      <c r="E8" s="141">
        <v>1550</v>
      </c>
      <c r="F8" s="141">
        <v>877</v>
      </c>
      <c r="G8" s="141">
        <v>1595</v>
      </c>
      <c r="H8" s="141">
        <v>1369</v>
      </c>
      <c r="I8" s="141">
        <v>2289</v>
      </c>
      <c r="J8" s="377"/>
      <c r="K8" s="377"/>
    </row>
    <row r="9" spans="1:19" ht="33" customHeight="1">
      <c r="A9" s="144" t="s">
        <v>54</v>
      </c>
      <c r="B9" s="141">
        <v>4826</v>
      </c>
      <c r="C9" s="141">
        <v>6621</v>
      </c>
      <c r="D9" s="141">
        <v>5747</v>
      </c>
      <c r="E9" s="141">
        <v>7844</v>
      </c>
      <c r="F9" s="141">
        <v>6152</v>
      </c>
      <c r="G9" s="141">
        <v>8317</v>
      </c>
      <c r="H9" s="141">
        <v>7066</v>
      </c>
      <c r="I9" s="141">
        <v>9953</v>
      </c>
      <c r="J9" s="377"/>
      <c r="K9" s="377"/>
    </row>
    <row r="10" spans="1:19" ht="33" customHeight="1">
      <c r="A10" s="144" t="s">
        <v>55</v>
      </c>
      <c r="B10" s="141">
        <v>9562</v>
      </c>
      <c r="C10" s="141">
        <v>10106</v>
      </c>
      <c r="D10" s="141">
        <v>10816</v>
      </c>
      <c r="E10" s="141">
        <v>11494</v>
      </c>
      <c r="F10" s="141">
        <v>11952</v>
      </c>
      <c r="G10" s="141">
        <v>12427</v>
      </c>
      <c r="H10" s="141">
        <v>12535</v>
      </c>
      <c r="I10" s="141">
        <v>13510</v>
      </c>
      <c r="J10" s="377"/>
      <c r="K10" s="377"/>
    </row>
    <row r="11" spans="1:19" ht="33" customHeight="1">
      <c r="A11" s="144" t="s">
        <v>56</v>
      </c>
      <c r="B11" s="141">
        <v>9451</v>
      </c>
      <c r="C11" s="141">
        <v>8220</v>
      </c>
      <c r="D11" s="141">
        <v>10694</v>
      </c>
      <c r="E11" s="141">
        <v>9373</v>
      </c>
      <c r="F11" s="141">
        <v>11221</v>
      </c>
      <c r="G11" s="141">
        <v>9699</v>
      </c>
      <c r="H11" s="141">
        <v>12007</v>
      </c>
      <c r="I11" s="141">
        <v>10224</v>
      </c>
      <c r="J11" s="377"/>
      <c r="K11" s="377"/>
    </row>
    <row r="12" spans="1:19" ht="33" customHeight="1">
      <c r="A12" s="144" t="s">
        <v>57</v>
      </c>
      <c r="B12" s="141">
        <v>6837</v>
      </c>
      <c r="C12" s="141">
        <v>5140</v>
      </c>
      <c r="D12" s="141">
        <v>7502</v>
      </c>
      <c r="E12" s="141">
        <v>5467</v>
      </c>
      <c r="F12" s="141">
        <v>7590</v>
      </c>
      <c r="G12" s="141">
        <v>5427</v>
      </c>
      <c r="H12" s="141">
        <v>7927</v>
      </c>
      <c r="I12" s="141">
        <v>5484</v>
      </c>
      <c r="J12" s="377"/>
      <c r="K12" s="377"/>
    </row>
    <row r="13" spans="1:19" ht="33" customHeight="1">
      <c r="A13" s="144" t="s">
        <v>58</v>
      </c>
      <c r="B13" s="141">
        <v>3706</v>
      </c>
      <c r="C13" s="141">
        <v>2305</v>
      </c>
      <c r="D13" s="141">
        <v>4055</v>
      </c>
      <c r="E13" s="141">
        <v>2655</v>
      </c>
      <c r="F13" s="141">
        <v>4126</v>
      </c>
      <c r="G13" s="141">
        <v>2696</v>
      </c>
      <c r="H13" s="141">
        <v>4033</v>
      </c>
      <c r="I13" s="141">
        <v>2447</v>
      </c>
      <c r="J13" s="377"/>
      <c r="K13" s="377"/>
    </row>
    <row r="14" spans="1:19" ht="33" customHeight="1">
      <c r="A14" s="144" t="s">
        <v>59</v>
      </c>
      <c r="B14" s="141">
        <v>1724</v>
      </c>
      <c r="C14" s="141">
        <v>1009</v>
      </c>
      <c r="D14" s="141">
        <v>1876</v>
      </c>
      <c r="E14" s="141">
        <v>1009</v>
      </c>
      <c r="F14" s="141">
        <v>1922</v>
      </c>
      <c r="G14" s="141">
        <v>1151</v>
      </c>
      <c r="H14" s="141">
        <v>2007</v>
      </c>
      <c r="I14" s="141">
        <v>1126</v>
      </c>
      <c r="J14" s="377"/>
      <c r="K14" s="377"/>
    </row>
    <row r="15" spans="1:19" ht="33" customHeight="1">
      <c r="A15" s="144" t="s">
        <v>60</v>
      </c>
      <c r="B15" s="141">
        <v>785</v>
      </c>
      <c r="C15" s="141">
        <v>459</v>
      </c>
      <c r="D15" s="141">
        <v>836</v>
      </c>
      <c r="E15" s="141">
        <v>522</v>
      </c>
      <c r="F15" s="141">
        <v>893</v>
      </c>
      <c r="G15" s="141">
        <v>542</v>
      </c>
      <c r="H15" s="141">
        <v>878</v>
      </c>
      <c r="I15" s="141">
        <v>508</v>
      </c>
      <c r="J15" s="377"/>
      <c r="K15" s="377"/>
    </row>
    <row r="16" spans="1:19" ht="33" customHeight="1">
      <c r="A16" s="144" t="s">
        <v>61</v>
      </c>
      <c r="B16" s="141">
        <v>386</v>
      </c>
      <c r="C16" s="141">
        <v>208</v>
      </c>
      <c r="D16" s="141">
        <v>466</v>
      </c>
      <c r="E16" s="141">
        <v>329</v>
      </c>
      <c r="F16" s="141">
        <v>549</v>
      </c>
      <c r="G16" s="141">
        <v>363</v>
      </c>
      <c r="H16" s="141">
        <v>505</v>
      </c>
      <c r="I16" s="141">
        <v>365</v>
      </c>
      <c r="J16" s="377"/>
      <c r="K16" s="377"/>
    </row>
    <row r="17" spans="1:11" ht="33" customHeight="1">
      <c r="A17" s="144" t="s">
        <v>62</v>
      </c>
      <c r="B17" s="141">
        <v>241</v>
      </c>
      <c r="C17" s="141">
        <v>164</v>
      </c>
      <c r="D17" s="141">
        <v>299</v>
      </c>
      <c r="E17" s="141">
        <v>227</v>
      </c>
      <c r="F17" s="141">
        <v>381</v>
      </c>
      <c r="G17" s="141">
        <v>233</v>
      </c>
      <c r="H17" s="141">
        <v>359</v>
      </c>
      <c r="I17" s="141">
        <v>289</v>
      </c>
      <c r="J17" s="377"/>
      <c r="K17" s="377"/>
    </row>
    <row r="18" spans="1:11" ht="33" customHeight="1">
      <c r="A18" s="144" t="s">
        <v>63</v>
      </c>
      <c r="B18" s="141">
        <v>311</v>
      </c>
      <c r="C18" s="141">
        <v>229</v>
      </c>
      <c r="D18" s="141">
        <v>409</v>
      </c>
      <c r="E18" s="141">
        <v>283</v>
      </c>
      <c r="F18" s="141">
        <v>512</v>
      </c>
      <c r="G18" s="141">
        <v>363</v>
      </c>
      <c r="H18" s="141">
        <v>502</v>
      </c>
      <c r="I18" s="141">
        <v>360</v>
      </c>
      <c r="J18" s="377"/>
      <c r="K18" s="377"/>
    </row>
    <row r="19" spans="1:11" ht="37.5" customHeight="1">
      <c r="A19" s="144" t="s">
        <v>64</v>
      </c>
      <c r="B19" s="141">
        <v>568</v>
      </c>
      <c r="C19" s="141">
        <v>291</v>
      </c>
      <c r="D19" s="141">
        <v>666</v>
      </c>
      <c r="E19" s="141">
        <v>400</v>
      </c>
      <c r="F19" s="141">
        <v>788</v>
      </c>
      <c r="G19" s="141">
        <v>459</v>
      </c>
      <c r="H19" s="141">
        <v>785</v>
      </c>
      <c r="I19" s="141">
        <v>528</v>
      </c>
      <c r="J19" s="377"/>
      <c r="K19" s="377"/>
    </row>
    <row r="20" spans="1:11" ht="45.75" customHeight="1">
      <c r="A20" s="145" t="s">
        <v>38</v>
      </c>
      <c r="B20" s="142">
        <f>SUM(B8:B19)</f>
        <v>38884</v>
      </c>
      <c r="C20" s="142">
        <f t="shared" ref="C20:I20" si="0">SUM(C8:C19)</f>
        <v>35714</v>
      </c>
      <c r="D20" s="142">
        <f t="shared" si="0"/>
        <v>44305</v>
      </c>
      <c r="E20" s="142">
        <f t="shared" si="0"/>
        <v>41153</v>
      </c>
      <c r="F20" s="142">
        <f t="shared" si="0"/>
        <v>46963</v>
      </c>
      <c r="G20" s="142">
        <f t="shared" si="0"/>
        <v>43272</v>
      </c>
      <c r="H20" s="142">
        <f t="shared" si="0"/>
        <v>49973</v>
      </c>
      <c r="I20" s="142">
        <f t="shared" si="0"/>
        <v>47083</v>
      </c>
      <c r="J20" s="378"/>
      <c r="K20" s="378"/>
    </row>
    <row r="21" spans="1:11" ht="15">
      <c r="A21" s="330" t="s">
        <v>267</v>
      </c>
    </row>
    <row r="22" spans="1:11" ht="15">
      <c r="A22" s="98"/>
    </row>
    <row r="23" spans="1:11" ht="15">
      <c r="A23" s="117"/>
    </row>
  </sheetData>
  <mergeCells count="7">
    <mergeCell ref="A2:K2"/>
    <mergeCell ref="A3:L3"/>
    <mergeCell ref="A6:A7"/>
    <mergeCell ref="B6:C6"/>
    <mergeCell ref="D6:E6"/>
    <mergeCell ref="F6:G6"/>
    <mergeCell ref="H6:I6"/>
  </mergeCells>
  <pageMargins left="0.31496062992125984" right="0.31496062992125984" top="0.35433070866141736" bottom="0.35433070866141736" header="0.11811023622047245" footer="0.11811023622047245"/>
  <pageSetup paperSize="9" scale="85" orientation="landscape" horizontalDpi="4294967293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FF"/>
  </sheetPr>
  <dimension ref="A2:I24"/>
  <sheetViews>
    <sheetView workbookViewId="0">
      <selection activeCell="A23" sqref="A23"/>
    </sheetView>
  </sheetViews>
  <sheetFormatPr baseColWidth="10" defaultRowHeight="12.75"/>
  <cols>
    <col min="1" max="1" width="23.85546875" customWidth="1"/>
    <col min="2" max="9" width="17.5703125" customWidth="1"/>
  </cols>
  <sheetData>
    <row r="2" spans="1:9" ht="21" customHeight="1">
      <c r="A2" s="416" t="s">
        <v>198</v>
      </c>
      <c r="B2" s="416"/>
      <c r="C2" s="416"/>
      <c r="D2" s="416"/>
      <c r="E2" s="416"/>
      <c r="F2" s="416"/>
      <c r="G2" s="416"/>
      <c r="H2" s="416"/>
      <c r="I2" s="416"/>
    </row>
    <row r="3" spans="1:9" ht="21" customHeight="1">
      <c r="A3" s="416" t="s">
        <v>199</v>
      </c>
      <c r="B3" s="416"/>
      <c r="C3" s="416"/>
      <c r="D3" s="416"/>
      <c r="E3" s="416"/>
      <c r="F3" s="416"/>
      <c r="G3" s="416"/>
      <c r="H3" s="416"/>
      <c r="I3" s="416"/>
    </row>
    <row r="5" spans="1:9" ht="31.5" customHeight="1">
      <c r="A5" s="40" t="s">
        <v>121</v>
      </c>
      <c r="B5" s="43">
        <v>2006</v>
      </c>
      <c r="C5" s="43">
        <v>2007</v>
      </c>
      <c r="D5" s="43">
        <v>2008</v>
      </c>
      <c r="E5" s="43">
        <v>2009</v>
      </c>
      <c r="F5" s="43">
        <v>2010</v>
      </c>
      <c r="G5" s="43">
        <v>2011</v>
      </c>
      <c r="H5" s="43">
        <v>2012</v>
      </c>
      <c r="I5" s="43">
        <v>2013</v>
      </c>
    </row>
    <row r="6" spans="1:9" ht="31.5" customHeight="1">
      <c r="A6" s="71" t="s">
        <v>67</v>
      </c>
      <c r="B6" s="67">
        <f>+B7+B8+B9+B10+B11+B12</f>
        <v>32247.358565737053</v>
      </c>
      <c r="C6" s="67">
        <f t="shared" ref="C6:I6" si="0">+C7+C8+C9+C10+C11+C12</f>
        <v>34096</v>
      </c>
      <c r="D6" s="67">
        <f t="shared" si="0"/>
        <v>33699</v>
      </c>
      <c r="E6" s="67">
        <f t="shared" si="0"/>
        <v>37230.155952380956</v>
      </c>
      <c r="F6" s="67">
        <f t="shared" si="0"/>
        <v>39818</v>
      </c>
      <c r="G6" s="67">
        <f t="shared" si="0"/>
        <v>39266</v>
      </c>
      <c r="H6" s="67">
        <f t="shared" si="0"/>
        <v>44274</v>
      </c>
      <c r="I6" s="67">
        <f t="shared" si="0"/>
        <v>44961</v>
      </c>
    </row>
    <row r="7" spans="1:9" ht="39.75" customHeight="1">
      <c r="A7" s="53" t="s">
        <v>32</v>
      </c>
      <c r="B7" s="139">
        <v>20186</v>
      </c>
      <c r="C7" s="139">
        <v>21078</v>
      </c>
      <c r="D7" s="158">
        <v>19185</v>
      </c>
      <c r="E7" s="158">
        <v>19574</v>
      </c>
      <c r="F7" s="158">
        <v>19980</v>
      </c>
      <c r="G7" s="158">
        <v>20256</v>
      </c>
      <c r="H7" s="139">
        <v>21674</v>
      </c>
      <c r="I7" s="139">
        <v>22623</v>
      </c>
    </row>
    <row r="8" spans="1:9" ht="39.75" customHeight="1">
      <c r="A8" s="53" t="s">
        <v>33</v>
      </c>
      <c r="B8" s="139">
        <v>1047</v>
      </c>
      <c r="C8" s="139">
        <v>1180</v>
      </c>
      <c r="D8" s="158">
        <v>1292</v>
      </c>
      <c r="E8" s="158">
        <v>1520</v>
      </c>
      <c r="F8" s="158">
        <v>1733</v>
      </c>
      <c r="G8" s="158">
        <v>1820</v>
      </c>
      <c r="H8" s="139">
        <v>1911</v>
      </c>
      <c r="I8" s="139">
        <v>2126</v>
      </c>
    </row>
    <row r="9" spans="1:9" ht="39.75" customHeight="1">
      <c r="A9" s="53" t="s">
        <v>34</v>
      </c>
      <c r="B9" s="139">
        <v>2700.3585657370518</v>
      </c>
      <c r="C9" s="139">
        <v>2865</v>
      </c>
      <c r="D9" s="158">
        <v>3429</v>
      </c>
      <c r="E9" s="158">
        <v>4270.375</v>
      </c>
      <c r="F9" s="158">
        <v>4889</v>
      </c>
      <c r="G9" s="158">
        <v>4975</v>
      </c>
      <c r="H9" s="139">
        <v>5439</v>
      </c>
      <c r="I9" s="139">
        <v>6644</v>
      </c>
    </row>
    <row r="10" spans="1:9" ht="39.75" customHeight="1">
      <c r="A10" s="53" t="s">
        <v>35</v>
      </c>
      <c r="B10" s="139">
        <v>1069</v>
      </c>
      <c r="C10" s="139">
        <v>1224</v>
      </c>
      <c r="D10" s="158">
        <v>1197</v>
      </c>
      <c r="E10" s="158">
        <v>1219</v>
      </c>
      <c r="F10" s="158">
        <v>1485</v>
      </c>
      <c r="G10" s="158">
        <v>1606</v>
      </c>
      <c r="H10" s="139">
        <v>1745</v>
      </c>
      <c r="I10" s="139">
        <v>3521</v>
      </c>
    </row>
    <row r="11" spans="1:9" ht="39.75" customHeight="1">
      <c r="A11" s="53" t="s">
        <v>36</v>
      </c>
      <c r="B11" s="139">
        <v>4964</v>
      </c>
      <c r="C11" s="139">
        <v>4975</v>
      </c>
      <c r="D11" s="158">
        <v>5764</v>
      </c>
      <c r="E11" s="158">
        <v>7010</v>
      </c>
      <c r="F11" s="158">
        <v>7768</v>
      </c>
      <c r="G11" s="158">
        <v>6705</v>
      </c>
      <c r="H11" s="139">
        <v>9433</v>
      </c>
      <c r="I11" s="139">
        <v>7215</v>
      </c>
    </row>
    <row r="12" spans="1:9" ht="39.75" customHeight="1">
      <c r="A12" s="53" t="s">
        <v>37</v>
      </c>
      <c r="B12" s="139">
        <v>2281</v>
      </c>
      <c r="C12" s="139">
        <v>2774</v>
      </c>
      <c r="D12" s="158">
        <v>2832</v>
      </c>
      <c r="E12" s="158">
        <v>3636.7809523809524</v>
      </c>
      <c r="F12" s="158">
        <v>3963</v>
      </c>
      <c r="G12" s="158">
        <v>3904</v>
      </c>
      <c r="H12" s="139">
        <v>4072</v>
      </c>
      <c r="I12" s="139">
        <v>2832</v>
      </c>
    </row>
    <row r="13" spans="1:9" ht="31.5" customHeight="1">
      <c r="A13" s="71" t="s">
        <v>22</v>
      </c>
      <c r="B13" s="67">
        <v>564</v>
      </c>
      <c r="C13" s="67">
        <v>615</v>
      </c>
      <c r="D13" s="67">
        <v>647</v>
      </c>
      <c r="E13" s="67">
        <v>739</v>
      </c>
      <c r="F13" s="67">
        <v>742</v>
      </c>
      <c r="G13" s="67">
        <v>844</v>
      </c>
      <c r="H13" s="67">
        <v>972</v>
      </c>
      <c r="I13" s="67">
        <v>1675</v>
      </c>
    </row>
    <row r="14" spans="1:9" ht="42.75" customHeight="1">
      <c r="A14" s="148" t="s">
        <v>204</v>
      </c>
      <c r="B14" s="45">
        <f>+B6+B13</f>
        <v>32811.358565737057</v>
      </c>
      <c r="C14" s="45">
        <f t="shared" ref="C14:I14" si="1">+C6+C13</f>
        <v>34711</v>
      </c>
      <c r="D14" s="45">
        <f t="shared" si="1"/>
        <v>34346</v>
      </c>
      <c r="E14" s="45">
        <f t="shared" si="1"/>
        <v>37969.155952380956</v>
      </c>
      <c r="F14" s="45">
        <f t="shared" si="1"/>
        <v>40560</v>
      </c>
      <c r="G14" s="45">
        <f t="shared" si="1"/>
        <v>40110</v>
      </c>
      <c r="H14" s="45">
        <f t="shared" si="1"/>
        <v>45246</v>
      </c>
      <c r="I14" s="45">
        <f t="shared" si="1"/>
        <v>46636</v>
      </c>
    </row>
    <row r="15" spans="1:9" ht="13.5" customHeight="1">
      <c r="A15" s="49"/>
      <c r="I15" s="41"/>
    </row>
    <row r="16" spans="1:9">
      <c r="I16" s="41"/>
    </row>
    <row r="17" spans="1:9" ht="23.25">
      <c r="A17" s="416" t="s">
        <v>122</v>
      </c>
      <c r="B17" s="416"/>
      <c r="C17" s="416"/>
      <c r="D17" s="416"/>
      <c r="E17" s="416"/>
      <c r="F17" s="416"/>
      <c r="G17" s="416"/>
      <c r="H17" s="416"/>
      <c r="I17" s="416"/>
    </row>
    <row r="19" spans="1:9" ht="27" customHeight="1">
      <c r="A19" s="40" t="s">
        <v>131</v>
      </c>
      <c r="B19" s="43">
        <v>2006</v>
      </c>
      <c r="C19" s="43">
        <v>2007</v>
      </c>
      <c r="D19" s="43">
        <v>2008</v>
      </c>
      <c r="E19" s="43">
        <v>2009</v>
      </c>
      <c r="F19" s="43">
        <v>2010</v>
      </c>
      <c r="G19" s="43">
        <v>2011</v>
      </c>
      <c r="H19" s="43">
        <v>2012</v>
      </c>
      <c r="I19" s="43">
        <v>2013</v>
      </c>
    </row>
    <row r="20" spans="1:9" ht="39.75" customHeight="1">
      <c r="A20" s="44" t="s">
        <v>200</v>
      </c>
      <c r="B20" s="139">
        <f t="shared" ref="B20:I20" si="2">+B6+B13</f>
        <v>32811.358565737057</v>
      </c>
      <c r="C20" s="139">
        <f t="shared" si="2"/>
        <v>34711</v>
      </c>
      <c r="D20" s="139">
        <f t="shared" si="2"/>
        <v>34346</v>
      </c>
      <c r="E20" s="139">
        <f t="shared" si="2"/>
        <v>37969.155952380956</v>
      </c>
      <c r="F20" s="139">
        <f t="shared" si="2"/>
        <v>40560</v>
      </c>
      <c r="G20" s="139">
        <f t="shared" si="2"/>
        <v>40110</v>
      </c>
      <c r="H20" s="139">
        <f t="shared" si="2"/>
        <v>45246</v>
      </c>
      <c r="I20" s="139">
        <f t="shared" si="2"/>
        <v>46636</v>
      </c>
    </row>
    <row r="21" spans="1:9" ht="39.75" customHeight="1">
      <c r="A21" s="44" t="s">
        <v>201</v>
      </c>
      <c r="B21" s="139">
        <v>39916</v>
      </c>
      <c r="C21" s="139">
        <v>43249</v>
      </c>
      <c r="D21" s="139">
        <v>43082</v>
      </c>
      <c r="E21" s="139">
        <v>45426</v>
      </c>
      <c r="F21" s="139">
        <v>49134</v>
      </c>
      <c r="G21" s="139">
        <v>53377</v>
      </c>
      <c r="H21" s="139">
        <v>55499</v>
      </c>
      <c r="I21" s="139">
        <v>58538</v>
      </c>
    </row>
    <row r="22" spans="1:9" ht="39.75" customHeight="1">
      <c r="A22" s="43" t="s">
        <v>202</v>
      </c>
      <c r="B22" s="163">
        <f>+B20/B21</f>
        <v>0.82201018553304583</v>
      </c>
      <c r="C22" s="163">
        <f t="shared" ref="C22:I22" si="3">+C20/C21</f>
        <v>0.80258503086776578</v>
      </c>
      <c r="D22" s="163">
        <f t="shared" si="3"/>
        <v>0.79722389861194931</v>
      </c>
      <c r="E22" s="163">
        <f t="shared" si="3"/>
        <v>0.83584634245544309</v>
      </c>
      <c r="F22" s="163">
        <f t="shared" si="3"/>
        <v>0.825497618756869</v>
      </c>
      <c r="G22" s="163">
        <f t="shared" si="3"/>
        <v>0.75144725256196487</v>
      </c>
      <c r="H22" s="163">
        <f t="shared" si="3"/>
        <v>0.81525793257536172</v>
      </c>
      <c r="I22" s="163">
        <f t="shared" si="3"/>
        <v>0.79667908025556045</v>
      </c>
    </row>
    <row r="23" spans="1:9" ht="15">
      <c r="A23" s="330" t="s">
        <v>267</v>
      </c>
    </row>
    <row r="24" spans="1:9" ht="15">
      <c r="A24" s="147"/>
    </row>
  </sheetData>
  <mergeCells count="3">
    <mergeCell ref="A2:I2"/>
    <mergeCell ref="A3:I3"/>
    <mergeCell ref="A17:I17"/>
  </mergeCells>
  <pageMargins left="0.31496062992125984" right="0.31496062992125984" top="0.15748031496062992" bottom="0.15748031496062992" header="0.31496062992125984" footer="0.31496062992125984"/>
  <pageSetup paperSize="9"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FF"/>
  </sheetPr>
  <dimension ref="A2:I22"/>
  <sheetViews>
    <sheetView topLeftCell="A49" workbookViewId="0">
      <selection activeCell="E16" sqref="E16"/>
    </sheetView>
  </sheetViews>
  <sheetFormatPr baseColWidth="10" defaultRowHeight="12.75"/>
  <cols>
    <col min="1" max="1" width="20.85546875" customWidth="1"/>
    <col min="2" max="9" width="16.140625" customWidth="1"/>
  </cols>
  <sheetData>
    <row r="2" spans="1:9" ht="23.25">
      <c r="A2" s="416" t="s">
        <v>212</v>
      </c>
      <c r="B2" s="416"/>
      <c r="C2" s="416"/>
      <c r="D2" s="416"/>
      <c r="E2" s="416"/>
      <c r="F2" s="416"/>
      <c r="G2" s="416"/>
      <c r="H2" s="416"/>
      <c r="I2" s="416"/>
    </row>
    <row r="3" spans="1:9" ht="23.25">
      <c r="A3" s="416" t="s">
        <v>199</v>
      </c>
      <c r="B3" s="416"/>
      <c r="C3" s="416"/>
      <c r="D3" s="416"/>
      <c r="E3" s="416"/>
      <c r="F3" s="416"/>
      <c r="G3" s="416"/>
      <c r="H3" s="416"/>
      <c r="I3" s="416"/>
    </row>
    <row r="4" spans="1:9" ht="23.25">
      <c r="A4" s="162"/>
      <c r="B4" s="162"/>
      <c r="C4" s="162"/>
      <c r="D4" s="162"/>
      <c r="E4" s="162"/>
      <c r="F4" s="162"/>
      <c r="G4" s="162"/>
      <c r="H4" s="162"/>
      <c r="I4" s="162"/>
    </row>
    <row r="5" spans="1:9" ht="23.25">
      <c r="A5" s="162"/>
      <c r="B5" s="162"/>
      <c r="C5" s="162"/>
      <c r="D5" s="162"/>
      <c r="E5" s="162"/>
      <c r="F5" s="162"/>
      <c r="G5" s="162"/>
      <c r="H5" s="162"/>
      <c r="I5" s="162"/>
    </row>
    <row r="6" spans="1:9" ht="23.25">
      <c r="A6" s="162"/>
      <c r="B6" s="162"/>
      <c r="C6" s="162"/>
      <c r="D6" s="162"/>
      <c r="E6" s="162"/>
      <c r="F6" s="162"/>
      <c r="G6" s="162"/>
      <c r="H6" s="162"/>
      <c r="I6" s="162"/>
    </row>
    <row r="7" spans="1:9" ht="61.5" customHeight="1">
      <c r="A7" s="52" t="s">
        <v>145</v>
      </c>
      <c r="B7" s="52">
        <v>2006</v>
      </c>
      <c r="C7" s="52">
        <v>2007</v>
      </c>
      <c r="D7" s="52">
        <v>2008</v>
      </c>
      <c r="E7" s="52">
        <v>2009</v>
      </c>
      <c r="F7" s="52">
        <v>2010</v>
      </c>
      <c r="G7" s="52">
        <v>2011</v>
      </c>
      <c r="H7" s="52">
        <v>2012</v>
      </c>
      <c r="I7" s="52">
        <v>2013</v>
      </c>
    </row>
    <row r="8" spans="1:9" ht="72" customHeight="1">
      <c r="A8" s="53" t="s">
        <v>21</v>
      </c>
      <c r="B8" s="155">
        <v>1030</v>
      </c>
      <c r="C8" s="155">
        <v>932</v>
      </c>
      <c r="D8" s="155">
        <v>663</v>
      </c>
      <c r="E8" s="155">
        <v>621</v>
      </c>
      <c r="F8" s="155">
        <v>621</v>
      </c>
      <c r="G8" s="155">
        <v>760</v>
      </c>
      <c r="H8" s="155">
        <v>772</v>
      </c>
      <c r="I8" s="155">
        <v>800</v>
      </c>
    </row>
    <row r="9" spans="1:9" ht="72" customHeight="1">
      <c r="A9" s="53" t="s">
        <v>102</v>
      </c>
      <c r="B9" s="155">
        <v>16</v>
      </c>
      <c r="C9" s="155">
        <v>4</v>
      </c>
      <c r="D9" s="155">
        <v>6</v>
      </c>
      <c r="E9" s="155">
        <v>12</v>
      </c>
      <c r="F9" s="155">
        <v>12</v>
      </c>
      <c r="G9" s="155">
        <v>8</v>
      </c>
      <c r="H9" s="155">
        <v>7</v>
      </c>
      <c r="I9" s="155">
        <v>2</v>
      </c>
    </row>
    <row r="10" spans="1:9" ht="72" customHeight="1">
      <c r="A10" s="204" t="s">
        <v>24</v>
      </c>
      <c r="B10" s="155">
        <v>18</v>
      </c>
      <c r="C10" s="155">
        <v>14</v>
      </c>
      <c r="D10" s="155">
        <v>19</v>
      </c>
      <c r="E10" s="155">
        <v>17</v>
      </c>
      <c r="F10" s="155">
        <v>15</v>
      </c>
      <c r="G10" s="155">
        <v>18</v>
      </c>
      <c r="H10" s="155">
        <v>15</v>
      </c>
      <c r="I10" s="203">
        <v>12</v>
      </c>
    </row>
    <row r="11" spans="1:9" ht="72" customHeight="1">
      <c r="A11" s="204" t="s">
        <v>103</v>
      </c>
      <c r="B11" s="155">
        <v>132</v>
      </c>
      <c r="C11" s="155">
        <v>130</v>
      </c>
      <c r="D11" s="155">
        <v>377</v>
      </c>
      <c r="E11" s="155">
        <v>741</v>
      </c>
      <c r="F11" s="155">
        <v>717</v>
      </c>
      <c r="G11" s="155">
        <v>1089</v>
      </c>
      <c r="H11" s="155">
        <v>823</v>
      </c>
      <c r="I11" s="203">
        <v>880</v>
      </c>
    </row>
    <row r="12" spans="1:9" ht="72" customHeight="1">
      <c r="A12" s="146" t="s">
        <v>280</v>
      </c>
      <c r="B12" s="205">
        <f>SUM(B8:B11)</f>
        <v>1196</v>
      </c>
      <c r="C12" s="205">
        <f t="shared" ref="C12:I12" si="0">SUM(C8:C11)</f>
        <v>1080</v>
      </c>
      <c r="D12" s="205">
        <f t="shared" si="0"/>
        <v>1065</v>
      </c>
      <c r="E12" s="205">
        <f t="shared" si="0"/>
        <v>1391</v>
      </c>
      <c r="F12" s="205">
        <f t="shared" si="0"/>
        <v>1365</v>
      </c>
      <c r="G12" s="205">
        <f t="shared" si="0"/>
        <v>1875</v>
      </c>
      <c r="H12" s="205">
        <f t="shared" si="0"/>
        <v>1617</v>
      </c>
      <c r="I12" s="205">
        <f t="shared" si="0"/>
        <v>1694</v>
      </c>
    </row>
    <row r="13" spans="1:9" ht="15">
      <c r="A13" s="330" t="s">
        <v>267</v>
      </c>
      <c r="B13" s="199"/>
      <c r="C13" s="199"/>
      <c r="D13" s="199"/>
      <c r="E13" s="34"/>
      <c r="F13" s="200"/>
      <c r="G13" s="200"/>
      <c r="H13" s="200"/>
      <c r="I13" s="201"/>
    </row>
    <row r="14" spans="1:9" ht="15">
      <c r="A14" s="147"/>
      <c r="B14" s="199"/>
      <c r="C14" s="199"/>
      <c r="D14" s="199"/>
      <c r="E14" s="34"/>
      <c r="F14" s="200"/>
      <c r="G14" s="200"/>
      <c r="H14" s="200"/>
      <c r="I14" s="201"/>
    </row>
    <row r="15" spans="1:9" ht="14.25">
      <c r="A15" s="200"/>
      <c r="B15" s="199"/>
      <c r="C15" s="199"/>
      <c r="D15" s="199"/>
      <c r="E15" s="34"/>
      <c r="F15" s="200"/>
      <c r="G15" s="200"/>
      <c r="H15" s="200"/>
      <c r="I15" s="201"/>
    </row>
    <row r="16" spans="1:9" ht="14.25">
      <c r="A16" s="200"/>
      <c r="B16" s="202"/>
      <c r="C16" s="202"/>
      <c r="D16" s="202"/>
      <c r="E16" s="202"/>
      <c r="F16" s="202"/>
      <c r="G16" s="202"/>
      <c r="H16" s="202"/>
      <c r="I16" s="202"/>
    </row>
    <row r="17" spans="1:9" ht="14.25">
      <c r="A17" s="200"/>
      <c r="B17" s="199"/>
      <c r="C17" s="199"/>
      <c r="D17" s="199"/>
      <c r="E17" s="34"/>
      <c r="F17" s="200"/>
      <c r="G17" s="200"/>
      <c r="H17" s="200"/>
      <c r="I17" s="201"/>
    </row>
    <row r="18" spans="1:9" ht="15">
      <c r="A18" s="197"/>
      <c r="B18" s="198"/>
      <c r="C18" s="198"/>
      <c r="D18" s="199"/>
      <c r="E18" s="34"/>
      <c r="F18" s="200"/>
      <c r="G18" s="200"/>
      <c r="H18" s="200"/>
      <c r="I18" s="201"/>
    </row>
    <row r="19" spans="1:9" ht="15">
      <c r="A19" s="197"/>
      <c r="B19" s="198"/>
      <c r="C19" s="198"/>
      <c r="D19" s="199"/>
      <c r="E19" s="34"/>
      <c r="F19" s="200"/>
      <c r="G19" s="200"/>
      <c r="H19" s="200"/>
      <c r="I19" s="201"/>
    </row>
    <row r="20" spans="1:9" ht="15">
      <c r="A20" s="197"/>
      <c r="B20" s="198"/>
      <c r="C20" s="198"/>
      <c r="D20" s="199"/>
      <c r="E20" s="34"/>
      <c r="F20" s="200"/>
      <c r="G20" s="200"/>
      <c r="H20" s="200"/>
      <c r="I20" s="201"/>
    </row>
    <row r="21" spans="1:9" ht="15">
      <c r="A21" s="197"/>
      <c r="B21" s="198"/>
      <c r="C21" s="198"/>
      <c r="D21" s="199"/>
      <c r="E21" s="34"/>
      <c r="F21" s="200"/>
      <c r="G21" s="200"/>
      <c r="H21" s="200"/>
      <c r="I21" s="201"/>
    </row>
    <row r="22" spans="1:9" ht="15">
      <c r="A22" s="197"/>
      <c r="B22" s="198"/>
      <c r="C22" s="198"/>
      <c r="D22" s="199"/>
      <c r="E22" s="34"/>
      <c r="F22" s="200"/>
      <c r="G22" s="200"/>
      <c r="H22" s="200"/>
      <c r="I22" s="201"/>
    </row>
  </sheetData>
  <mergeCells count="2">
    <mergeCell ref="A2:I2"/>
    <mergeCell ref="A3:I3"/>
  </mergeCells>
  <pageMargins left="0.31496062992125984" right="0.31496062992125984" top="0.15748031496062992" bottom="0.35433070866141736" header="0.31496062992125984" footer="0.31496062992125984"/>
  <pageSetup paperSize="9" scale="90" orientation="landscape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FF"/>
  </sheetPr>
  <dimension ref="A3:R176"/>
  <sheetViews>
    <sheetView workbookViewId="0">
      <selection activeCell="A17" sqref="A17"/>
    </sheetView>
  </sheetViews>
  <sheetFormatPr baseColWidth="10" defaultRowHeight="12.75"/>
  <cols>
    <col min="1" max="1" width="25" style="42" customWidth="1"/>
    <col min="2" max="10" width="15.7109375" style="42" customWidth="1"/>
    <col min="11" max="14" width="11.42578125" style="42"/>
    <col min="15" max="15" width="20.85546875" style="42" customWidth="1"/>
    <col min="16" max="16384" width="11.42578125" style="42"/>
  </cols>
  <sheetData>
    <row r="3" spans="1:18" ht="31.5" customHeight="1">
      <c r="A3" s="417" t="s">
        <v>273</v>
      </c>
      <c r="B3" s="417"/>
      <c r="C3" s="417"/>
      <c r="D3" s="417"/>
      <c r="E3" s="417"/>
      <c r="F3" s="417"/>
      <c r="G3" s="417"/>
      <c r="H3" s="417"/>
      <c r="I3" s="417"/>
      <c r="J3" s="417"/>
      <c r="R3" s="35"/>
    </row>
    <row r="4" spans="1:18" ht="31.5" customHeight="1">
      <c r="A4" s="172"/>
      <c r="R4" s="173"/>
    </row>
    <row r="5" spans="1:18" ht="18">
      <c r="A5" s="55"/>
    </row>
    <row r="6" spans="1:18" ht="56.25" customHeight="1">
      <c r="A6" s="165" t="s">
        <v>123</v>
      </c>
      <c r="B6" s="165">
        <v>2006</v>
      </c>
      <c r="C6" s="165">
        <v>2007</v>
      </c>
      <c r="D6" s="165">
        <v>2008</v>
      </c>
      <c r="E6" s="165">
        <v>2009</v>
      </c>
      <c r="F6" s="165">
        <v>2010</v>
      </c>
      <c r="G6" s="165">
        <v>2011</v>
      </c>
      <c r="H6" s="165">
        <v>2012</v>
      </c>
      <c r="I6" s="165">
        <v>2013</v>
      </c>
      <c r="J6" s="379"/>
      <c r="O6" s="51" t="s">
        <v>123</v>
      </c>
      <c r="P6" s="52">
        <v>2013</v>
      </c>
    </row>
    <row r="7" spans="1:18" ht="37.5" customHeight="1">
      <c r="A7" s="166" t="s">
        <v>32</v>
      </c>
      <c r="B7" s="167">
        <v>581</v>
      </c>
      <c r="C7" s="167">
        <v>630</v>
      </c>
      <c r="D7" s="167">
        <v>670</v>
      </c>
      <c r="E7" s="167">
        <v>668</v>
      </c>
      <c r="F7" s="167">
        <v>718</v>
      </c>
      <c r="G7" s="167">
        <v>727</v>
      </c>
      <c r="H7" s="167">
        <v>716</v>
      </c>
      <c r="I7" s="167">
        <v>736</v>
      </c>
      <c r="J7" s="380"/>
      <c r="O7" s="53" t="s">
        <v>32</v>
      </c>
      <c r="P7" s="35">
        <f t="shared" ref="P7:P12" si="0">+I7/$I$13</f>
        <v>0.556732223903177</v>
      </c>
    </row>
    <row r="8" spans="1:18" ht="37.5" customHeight="1">
      <c r="A8" s="166" t="s">
        <v>33</v>
      </c>
      <c r="B8" s="167">
        <v>62</v>
      </c>
      <c r="C8" s="167">
        <v>66</v>
      </c>
      <c r="D8" s="167">
        <v>65</v>
      </c>
      <c r="E8" s="167">
        <v>72</v>
      </c>
      <c r="F8" s="167">
        <v>85</v>
      </c>
      <c r="G8" s="167">
        <v>93</v>
      </c>
      <c r="H8" s="167">
        <v>100</v>
      </c>
      <c r="I8" s="167">
        <v>108</v>
      </c>
      <c r="J8" s="380"/>
      <c r="O8" s="53" t="s">
        <v>33</v>
      </c>
      <c r="P8" s="35">
        <f t="shared" si="0"/>
        <v>8.169440242057488E-2</v>
      </c>
    </row>
    <row r="9" spans="1:18" ht="37.5" customHeight="1">
      <c r="A9" s="166" t="s">
        <v>34</v>
      </c>
      <c r="B9" s="167">
        <v>72</v>
      </c>
      <c r="C9" s="167">
        <v>77</v>
      </c>
      <c r="D9" s="167">
        <v>83</v>
      </c>
      <c r="E9" s="167">
        <v>81</v>
      </c>
      <c r="F9" s="167">
        <v>99</v>
      </c>
      <c r="G9" s="167">
        <v>94</v>
      </c>
      <c r="H9" s="167">
        <v>102</v>
      </c>
      <c r="I9" s="167">
        <v>110</v>
      </c>
      <c r="J9" s="380"/>
      <c r="O9" s="53" t="s">
        <v>34</v>
      </c>
      <c r="P9" s="35">
        <f t="shared" si="0"/>
        <v>8.3207261724659601E-2</v>
      </c>
    </row>
    <row r="10" spans="1:18" ht="37.5" customHeight="1">
      <c r="A10" s="166" t="s">
        <v>35</v>
      </c>
      <c r="B10" s="167">
        <v>68</v>
      </c>
      <c r="C10" s="167">
        <v>69</v>
      </c>
      <c r="D10" s="167">
        <v>83</v>
      </c>
      <c r="E10" s="167">
        <v>83</v>
      </c>
      <c r="F10" s="167">
        <v>86</v>
      </c>
      <c r="G10" s="167">
        <v>89</v>
      </c>
      <c r="H10" s="167">
        <v>90</v>
      </c>
      <c r="I10" s="167">
        <v>124</v>
      </c>
      <c r="J10" s="380"/>
      <c r="O10" s="53" t="s">
        <v>35</v>
      </c>
      <c r="P10" s="35">
        <f t="shared" si="0"/>
        <v>9.3797276853252648E-2</v>
      </c>
    </row>
    <row r="11" spans="1:18" ht="37.5" customHeight="1">
      <c r="A11" s="166" t="s">
        <v>36</v>
      </c>
      <c r="B11" s="167">
        <v>40</v>
      </c>
      <c r="C11" s="167">
        <v>42</v>
      </c>
      <c r="D11" s="167">
        <v>43</v>
      </c>
      <c r="E11" s="167">
        <v>49</v>
      </c>
      <c r="F11" s="167">
        <v>62</v>
      </c>
      <c r="G11" s="167">
        <v>71</v>
      </c>
      <c r="H11" s="167">
        <v>82</v>
      </c>
      <c r="I11" s="167">
        <v>83</v>
      </c>
      <c r="J11" s="380"/>
      <c r="O11" s="53" t="s">
        <v>36</v>
      </c>
      <c r="P11" s="35">
        <f t="shared" si="0"/>
        <v>6.2783661119515888E-2</v>
      </c>
    </row>
    <row r="12" spans="1:18" ht="37.5" customHeight="1">
      <c r="A12" s="166" t="s">
        <v>37</v>
      </c>
      <c r="B12" s="167">
        <v>96</v>
      </c>
      <c r="C12" s="167">
        <v>104</v>
      </c>
      <c r="D12" s="167">
        <v>108</v>
      </c>
      <c r="E12" s="167">
        <v>105</v>
      </c>
      <c r="F12" s="167">
        <v>124</v>
      </c>
      <c r="G12" s="167">
        <v>152</v>
      </c>
      <c r="H12" s="167">
        <v>152</v>
      </c>
      <c r="I12" s="167">
        <v>161</v>
      </c>
      <c r="J12" s="380"/>
      <c r="O12" s="53" t="s">
        <v>37</v>
      </c>
      <c r="P12" s="35">
        <f t="shared" si="0"/>
        <v>0.12178517397881997</v>
      </c>
    </row>
    <row r="13" spans="1:18" ht="37.5" customHeight="1">
      <c r="A13" s="168" t="s">
        <v>203</v>
      </c>
      <c r="B13" s="169">
        <f t="shared" ref="B13:I13" si="1">SUM(B7:B12)</f>
        <v>919</v>
      </c>
      <c r="C13" s="169">
        <f t="shared" si="1"/>
        <v>988</v>
      </c>
      <c r="D13" s="169">
        <f t="shared" si="1"/>
        <v>1052</v>
      </c>
      <c r="E13" s="169">
        <f t="shared" si="1"/>
        <v>1058</v>
      </c>
      <c r="F13" s="169">
        <f t="shared" si="1"/>
        <v>1174</v>
      </c>
      <c r="G13" s="169">
        <f t="shared" si="1"/>
        <v>1226</v>
      </c>
      <c r="H13" s="169">
        <f t="shared" si="1"/>
        <v>1242</v>
      </c>
      <c r="I13" s="169">
        <f t="shared" si="1"/>
        <v>1322</v>
      </c>
      <c r="J13" s="381"/>
      <c r="O13" s="52" t="s">
        <v>38</v>
      </c>
      <c r="P13" s="35">
        <f>SUM(P7:P12)</f>
        <v>1.0000000000000002</v>
      </c>
    </row>
    <row r="14" spans="1:18" s="56" customFormat="1" ht="37.5" customHeight="1">
      <c r="A14" s="165" t="s">
        <v>22</v>
      </c>
      <c r="B14" s="170">
        <v>59</v>
      </c>
      <c r="C14" s="170">
        <v>57</v>
      </c>
      <c r="D14" s="170">
        <v>64</v>
      </c>
      <c r="E14" s="170">
        <v>68</v>
      </c>
      <c r="F14" s="170">
        <v>75</v>
      </c>
      <c r="G14" s="170">
        <v>87</v>
      </c>
      <c r="H14" s="170">
        <v>95</v>
      </c>
      <c r="I14" s="170">
        <v>104</v>
      </c>
      <c r="J14" s="382"/>
    </row>
    <row r="15" spans="1:18" ht="37.5" customHeight="1">
      <c r="A15" s="165" t="s">
        <v>23</v>
      </c>
      <c r="B15" s="170">
        <v>11</v>
      </c>
      <c r="C15" s="170">
        <v>10</v>
      </c>
      <c r="D15" s="170">
        <v>9</v>
      </c>
      <c r="E15" s="170">
        <v>18</v>
      </c>
      <c r="F15" s="170">
        <v>8</v>
      </c>
      <c r="G15" s="170">
        <v>6</v>
      </c>
      <c r="H15" s="170">
        <v>6</v>
      </c>
      <c r="I15" s="170">
        <v>7</v>
      </c>
      <c r="J15" s="382"/>
    </row>
    <row r="16" spans="1:18" ht="41.25" customHeight="1">
      <c r="A16" s="109" t="s">
        <v>15</v>
      </c>
      <c r="B16" s="171">
        <f>SUM(B13:B15)</f>
        <v>989</v>
      </c>
      <c r="C16" s="171">
        <f t="shared" ref="C16:I16" si="2">SUM(C13:C15)</f>
        <v>1055</v>
      </c>
      <c r="D16" s="171">
        <f t="shared" si="2"/>
        <v>1125</v>
      </c>
      <c r="E16" s="171">
        <f t="shared" si="2"/>
        <v>1144</v>
      </c>
      <c r="F16" s="171">
        <f t="shared" si="2"/>
        <v>1257</v>
      </c>
      <c r="G16" s="171">
        <f t="shared" si="2"/>
        <v>1319</v>
      </c>
      <c r="H16" s="171">
        <f t="shared" si="2"/>
        <v>1343</v>
      </c>
      <c r="I16" s="171">
        <f t="shared" si="2"/>
        <v>1433</v>
      </c>
      <c r="J16" s="381"/>
    </row>
    <row r="17" spans="1:10" s="90" customFormat="1" ht="17.25" customHeight="1">
      <c r="A17" s="330" t="s">
        <v>267</v>
      </c>
      <c r="B17" s="89"/>
      <c r="C17" s="89"/>
      <c r="D17" s="89"/>
      <c r="E17" s="89"/>
      <c r="F17" s="89"/>
      <c r="G17" s="89"/>
      <c r="H17" s="89"/>
      <c r="I17" s="89"/>
      <c r="J17" s="89"/>
    </row>
    <row r="18" spans="1:10" ht="15">
      <c r="A18" s="164"/>
    </row>
    <row r="19" spans="1:10" ht="15">
      <c r="A19" s="147"/>
    </row>
    <row r="77" spans="1:16" ht="18">
      <c r="A77" s="418" t="s">
        <v>161</v>
      </c>
      <c r="B77" s="418"/>
      <c r="C77" s="418"/>
      <c r="D77" s="418"/>
      <c r="E77" s="418"/>
      <c r="F77" s="418"/>
      <c r="G77" s="418"/>
      <c r="H77" s="418"/>
      <c r="I77" s="418"/>
      <c r="J77" s="418"/>
    </row>
    <row r="78" spans="1:16" ht="18">
      <c r="A78" s="418" t="s">
        <v>197</v>
      </c>
      <c r="B78" s="418"/>
      <c r="C78" s="418"/>
      <c r="D78" s="418"/>
      <c r="E78" s="418"/>
      <c r="F78" s="418"/>
      <c r="G78" s="418"/>
      <c r="H78" s="418"/>
      <c r="I78" s="418"/>
      <c r="J78" s="418"/>
    </row>
    <row r="80" spans="1:16" ht="18">
      <c r="A80" s="51" t="s">
        <v>123</v>
      </c>
      <c r="B80" s="52">
        <v>2006</v>
      </c>
      <c r="C80" s="52">
        <v>2007</v>
      </c>
      <c r="D80" s="52">
        <v>2008</v>
      </c>
      <c r="E80" s="52">
        <v>2009</v>
      </c>
      <c r="F80" s="52">
        <v>2010</v>
      </c>
      <c r="G80" s="52">
        <v>2011</v>
      </c>
      <c r="H80" s="52">
        <v>2012</v>
      </c>
      <c r="I80" s="52">
        <v>2013</v>
      </c>
      <c r="J80" s="52" t="s">
        <v>19</v>
      </c>
      <c r="O80" s="51" t="s">
        <v>123</v>
      </c>
      <c r="P80" s="52">
        <v>2013</v>
      </c>
    </row>
    <row r="81" spans="1:17" ht="18.75">
      <c r="A81" s="64" t="s">
        <v>125</v>
      </c>
      <c r="B81" s="59">
        <v>92</v>
      </c>
      <c r="C81" s="59">
        <v>98</v>
      </c>
      <c r="D81" s="59">
        <v>99</v>
      </c>
      <c r="E81" s="59">
        <v>96</v>
      </c>
      <c r="F81" s="59">
        <v>92</v>
      </c>
      <c r="G81" s="59">
        <v>95</v>
      </c>
      <c r="H81" s="59">
        <v>91</v>
      </c>
      <c r="I81" s="59">
        <v>86</v>
      </c>
      <c r="J81" s="59">
        <v>91</v>
      </c>
      <c r="O81" s="64" t="s">
        <v>130</v>
      </c>
      <c r="P81" s="59">
        <v>86</v>
      </c>
      <c r="Q81" s="35">
        <f>+P81/$P$85</f>
        <v>6.5052950075642962E-2</v>
      </c>
    </row>
    <row r="82" spans="1:17" ht="18.75">
      <c r="A82" s="64" t="s">
        <v>126</v>
      </c>
      <c r="B82" s="59">
        <v>68</v>
      </c>
      <c r="C82" s="59">
        <v>73</v>
      </c>
      <c r="D82" s="59">
        <v>76</v>
      </c>
      <c r="E82" s="59">
        <v>100</v>
      </c>
      <c r="F82" s="59">
        <v>122</v>
      </c>
      <c r="G82" s="59">
        <v>129</v>
      </c>
      <c r="H82" s="59">
        <v>129</v>
      </c>
      <c r="I82" s="59">
        <v>150</v>
      </c>
      <c r="J82" s="59">
        <v>152</v>
      </c>
      <c r="O82" s="64" t="s">
        <v>126</v>
      </c>
      <c r="P82" s="59">
        <v>150</v>
      </c>
      <c r="Q82" s="35">
        <f>+P82/$P$85</f>
        <v>0.11346444780635401</v>
      </c>
    </row>
    <row r="83" spans="1:17" ht="18.75">
      <c r="A83" s="64" t="s">
        <v>127</v>
      </c>
      <c r="B83" s="59">
        <v>430</v>
      </c>
      <c r="C83" s="59">
        <v>487</v>
      </c>
      <c r="D83" s="59">
        <v>532</v>
      </c>
      <c r="E83" s="59">
        <v>534</v>
      </c>
      <c r="F83" s="59">
        <v>587</v>
      </c>
      <c r="G83" s="59">
        <v>606</v>
      </c>
      <c r="H83" s="59">
        <v>622</v>
      </c>
      <c r="I83" s="59">
        <v>656</v>
      </c>
      <c r="J83" s="59">
        <v>656</v>
      </c>
      <c r="O83" s="64" t="s">
        <v>127</v>
      </c>
      <c r="P83" s="59">
        <v>656</v>
      </c>
      <c r="Q83" s="35">
        <f>+P83/$P$85</f>
        <v>0.49621785173978822</v>
      </c>
    </row>
    <row r="84" spans="1:17" ht="18.75">
      <c r="A84" s="64" t="s">
        <v>128</v>
      </c>
      <c r="B84" s="59">
        <v>329</v>
      </c>
      <c r="C84" s="59">
        <v>330</v>
      </c>
      <c r="D84" s="59">
        <v>345</v>
      </c>
      <c r="E84" s="59">
        <v>328</v>
      </c>
      <c r="F84" s="59">
        <v>373</v>
      </c>
      <c r="G84" s="59">
        <v>396</v>
      </c>
      <c r="H84" s="59">
        <v>400</v>
      </c>
      <c r="I84" s="59">
        <v>430</v>
      </c>
      <c r="J84" s="59">
        <v>438</v>
      </c>
      <c r="O84" s="64" t="s">
        <v>128</v>
      </c>
      <c r="P84" s="59">
        <v>430</v>
      </c>
      <c r="Q84" s="35">
        <f>+P84/$P$85</f>
        <v>0.32526475037821484</v>
      </c>
    </row>
    <row r="85" spans="1:17" ht="18.75">
      <c r="A85" s="60" t="s">
        <v>38</v>
      </c>
      <c r="B85" s="61">
        <f t="shared" ref="B85:J85" si="3">SUM(B81:B84)</f>
        <v>919</v>
      </c>
      <c r="C85" s="61">
        <f t="shared" si="3"/>
        <v>988</v>
      </c>
      <c r="D85" s="61">
        <f t="shared" si="3"/>
        <v>1052</v>
      </c>
      <c r="E85" s="61">
        <f t="shared" si="3"/>
        <v>1058</v>
      </c>
      <c r="F85" s="61">
        <f t="shared" si="3"/>
        <v>1174</v>
      </c>
      <c r="G85" s="61">
        <f t="shared" si="3"/>
        <v>1226</v>
      </c>
      <c r="H85" s="61">
        <f t="shared" si="3"/>
        <v>1242</v>
      </c>
      <c r="I85" s="61">
        <f t="shared" si="3"/>
        <v>1322</v>
      </c>
      <c r="J85" s="61">
        <f t="shared" si="3"/>
        <v>1337</v>
      </c>
      <c r="L85" s="57"/>
      <c r="O85" s="60" t="s">
        <v>38</v>
      </c>
      <c r="P85" s="61">
        <f>SUM(P81:P84)</f>
        <v>1322</v>
      </c>
      <c r="Q85" s="35">
        <f>SUM(Q81:Q84)</f>
        <v>1</v>
      </c>
    </row>
    <row r="86" spans="1:17" ht="18.75">
      <c r="A86" s="62" t="s">
        <v>22</v>
      </c>
      <c r="B86" s="63"/>
      <c r="C86" s="63"/>
      <c r="D86" s="63"/>
      <c r="E86" s="63"/>
      <c r="F86" s="63"/>
      <c r="G86" s="63"/>
      <c r="H86" s="63"/>
      <c r="I86" s="63"/>
      <c r="J86" s="63"/>
    </row>
    <row r="87" spans="1:17" ht="18.75">
      <c r="A87" s="64" t="s">
        <v>125</v>
      </c>
      <c r="B87" s="58">
        <v>1</v>
      </c>
      <c r="C87" s="58">
        <v>2</v>
      </c>
      <c r="D87" s="58">
        <v>2</v>
      </c>
      <c r="E87" s="58">
        <v>2</v>
      </c>
      <c r="F87" s="58">
        <v>2</v>
      </c>
      <c r="G87" s="58">
        <v>2</v>
      </c>
      <c r="H87" s="58">
        <v>2</v>
      </c>
      <c r="I87" s="58">
        <v>2</v>
      </c>
      <c r="J87" s="58">
        <v>3</v>
      </c>
    </row>
    <row r="88" spans="1:17" ht="18.75">
      <c r="A88" s="64" t="s">
        <v>126</v>
      </c>
      <c r="B88" s="58"/>
      <c r="C88" s="58">
        <v>0</v>
      </c>
      <c r="D88" s="58"/>
      <c r="E88" s="58"/>
      <c r="F88" s="58"/>
      <c r="G88" s="58">
        <v>0</v>
      </c>
      <c r="H88" s="58">
        <v>3</v>
      </c>
      <c r="I88" s="58">
        <v>2</v>
      </c>
      <c r="J88" s="58">
        <v>3</v>
      </c>
    </row>
    <row r="89" spans="1:17" ht="18.75">
      <c r="A89" s="64" t="s">
        <v>127</v>
      </c>
      <c r="B89" s="58">
        <v>13</v>
      </c>
      <c r="C89" s="58">
        <v>13</v>
      </c>
      <c r="D89" s="58">
        <v>15</v>
      </c>
      <c r="E89" s="58">
        <v>15</v>
      </c>
      <c r="F89" s="58">
        <v>21</v>
      </c>
      <c r="G89" s="58">
        <v>26</v>
      </c>
      <c r="H89" s="58">
        <v>25</v>
      </c>
      <c r="I89" s="58">
        <v>29</v>
      </c>
      <c r="J89" s="58">
        <v>32</v>
      </c>
    </row>
    <row r="90" spans="1:17" ht="18.75">
      <c r="A90" s="64" t="s">
        <v>128</v>
      </c>
      <c r="B90" s="58">
        <v>42</v>
      </c>
      <c r="C90" s="58">
        <v>39</v>
      </c>
      <c r="D90" s="58">
        <v>44</v>
      </c>
      <c r="E90" s="58">
        <v>49</v>
      </c>
      <c r="F90" s="58">
        <v>51</v>
      </c>
      <c r="G90" s="58">
        <v>58</v>
      </c>
      <c r="H90" s="58">
        <v>64</v>
      </c>
      <c r="I90" s="58">
        <v>70</v>
      </c>
      <c r="J90" s="58">
        <v>75</v>
      </c>
    </row>
    <row r="91" spans="1:17" ht="18.75">
      <c r="A91" s="64" t="s">
        <v>129</v>
      </c>
      <c r="B91" s="58">
        <v>3</v>
      </c>
      <c r="C91" s="58">
        <v>3</v>
      </c>
      <c r="D91" s="58">
        <v>3</v>
      </c>
      <c r="E91" s="58">
        <v>2</v>
      </c>
      <c r="F91" s="58">
        <v>1</v>
      </c>
      <c r="G91" s="58">
        <v>1</v>
      </c>
      <c r="H91" s="58">
        <v>1</v>
      </c>
      <c r="I91" s="58">
        <v>1</v>
      </c>
      <c r="J91" s="58">
        <v>1</v>
      </c>
    </row>
    <row r="92" spans="1:17" ht="18.75">
      <c r="A92" s="52" t="s">
        <v>124</v>
      </c>
      <c r="B92" s="61">
        <f t="shared" ref="B92:J92" si="4">SUM(B87:B91)</f>
        <v>59</v>
      </c>
      <c r="C92" s="61">
        <f t="shared" si="4"/>
        <v>57</v>
      </c>
      <c r="D92" s="61">
        <f t="shared" si="4"/>
        <v>64</v>
      </c>
      <c r="E92" s="61">
        <f t="shared" si="4"/>
        <v>68</v>
      </c>
      <c r="F92" s="61">
        <f t="shared" si="4"/>
        <v>75</v>
      </c>
      <c r="G92" s="61">
        <f t="shared" si="4"/>
        <v>87</v>
      </c>
      <c r="H92" s="61">
        <f t="shared" si="4"/>
        <v>95</v>
      </c>
      <c r="I92" s="61">
        <f t="shared" si="4"/>
        <v>104</v>
      </c>
      <c r="J92" s="61">
        <f t="shared" si="4"/>
        <v>114</v>
      </c>
    </row>
    <row r="93" spans="1:17" ht="18.75">
      <c r="A93" s="62" t="s">
        <v>23</v>
      </c>
      <c r="B93" s="63"/>
      <c r="C93" s="63"/>
      <c r="D93" s="63"/>
      <c r="E93" s="63"/>
      <c r="F93" s="63"/>
      <c r="G93" s="63"/>
      <c r="H93" s="63"/>
      <c r="I93" s="63"/>
      <c r="J93" s="63"/>
    </row>
    <row r="94" spans="1:17" ht="18.75">
      <c r="A94" s="64" t="s">
        <v>125</v>
      </c>
      <c r="B94" s="58">
        <v>1</v>
      </c>
      <c r="C94" s="58">
        <v>1</v>
      </c>
      <c r="D94" s="58">
        <v>1</v>
      </c>
      <c r="E94" s="58">
        <v>1</v>
      </c>
      <c r="F94" s="58">
        <v>1</v>
      </c>
      <c r="G94" s="58">
        <v>1</v>
      </c>
      <c r="H94" s="58">
        <v>2</v>
      </c>
      <c r="I94" s="58">
        <v>2</v>
      </c>
      <c r="J94" s="58">
        <v>2</v>
      </c>
    </row>
    <row r="95" spans="1:17" ht="18.75">
      <c r="A95" s="64" t="s">
        <v>126</v>
      </c>
      <c r="B95" s="58">
        <v>1</v>
      </c>
      <c r="C95" s="58">
        <v>1</v>
      </c>
      <c r="D95" s="58"/>
      <c r="E95" s="58">
        <v>1</v>
      </c>
      <c r="F95" s="58"/>
      <c r="G95" s="58"/>
      <c r="H95" s="58"/>
      <c r="I95" s="58"/>
      <c r="J95" s="58"/>
    </row>
    <row r="96" spans="1:17" ht="18.75">
      <c r="A96" s="64" t="s">
        <v>127</v>
      </c>
      <c r="B96" s="58">
        <v>5</v>
      </c>
      <c r="C96" s="58">
        <v>4</v>
      </c>
      <c r="D96" s="58">
        <v>3</v>
      </c>
      <c r="E96" s="58">
        <v>7</v>
      </c>
      <c r="F96" s="58">
        <v>6</v>
      </c>
      <c r="G96" s="58">
        <v>4</v>
      </c>
      <c r="H96" s="58">
        <v>3</v>
      </c>
      <c r="I96" s="58">
        <v>3</v>
      </c>
      <c r="J96" s="58">
        <v>3</v>
      </c>
    </row>
    <row r="97" spans="1:14" ht="18.75">
      <c r="A97" s="64" t="s">
        <v>128</v>
      </c>
      <c r="B97" s="58">
        <v>4</v>
      </c>
      <c r="C97" s="58">
        <v>4</v>
      </c>
      <c r="D97" s="58">
        <v>5</v>
      </c>
      <c r="E97" s="58">
        <v>9</v>
      </c>
      <c r="F97" s="58">
        <v>1</v>
      </c>
      <c r="G97" s="58">
        <v>1</v>
      </c>
      <c r="H97" s="58">
        <v>1</v>
      </c>
      <c r="I97" s="58">
        <v>2</v>
      </c>
      <c r="J97" s="58">
        <v>2</v>
      </c>
    </row>
    <row r="98" spans="1:14" ht="18.75">
      <c r="A98" s="60" t="s">
        <v>38</v>
      </c>
      <c r="B98" s="58">
        <f t="shared" ref="B98:J98" si="5">SUM(B94:B97)</f>
        <v>11</v>
      </c>
      <c r="C98" s="58">
        <f t="shared" si="5"/>
        <v>10</v>
      </c>
      <c r="D98" s="58">
        <f t="shared" si="5"/>
        <v>9</v>
      </c>
      <c r="E98" s="58">
        <f t="shared" si="5"/>
        <v>18</v>
      </c>
      <c r="F98" s="58">
        <f t="shared" si="5"/>
        <v>8</v>
      </c>
      <c r="G98" s="58">
        <f t="shared" si="5"/>
        <v>6</v>
      </c>
      <c r="H98" s="58">
        <f t="shared" si="5"/>
        <v>6</v>
      </c>
      <c r="I98" s="58">
        <f t="shared" si="5"/>
        <v>7</v>
      </c>
      <c r="J98" s="58">
        <f t="shared" si="5"/>
        <v>7</v>
      </c>
    </row>
    <row r="100" spans="1:14" ht="18">
      <c r="A100" s="55" t="s">
        <v>163</v>
      </c>
    </row>
    <row r="101" spans="1:14" ht="18">
      <c r="A101" s="55" t="s">
        <v>162</v>
      </c>
    </row>
    <row r="103" spans="1:14" ht="27" customHeight="1">
      <c r="A103" s="62" t="s">
        <v>103</v>
      </c>
      <c r="B103" s="52">
        <v>2006</v>
      </c>
      <c r="C103" s="52">
        <v>2007</v>
      </c>
      <c r="D103" s="52">
        <v>2008</v>
      </c>
      <c r="E103" s="52">
        <v>2009</v>
      </c>
      <c r="F103" s="52">
        <v>2010</v>
      </c>
      <c r="G103" s="52">
        <v>2011</v>
      </c>
      <c r="H103" s="52">
        <v>2012</v>
      </c>
      <c r="I103" s="52">
        <v>2013</v>
      </c>
      <c r="J103" s="52" t="s">
        <v>19</v>
      </c>
    </row>
    <row r="104" spans="1:14" ht="37.5">
      <c r="A104" s="66" t="s">
        <v>160</v>
      </c>
      <c r="B104" s="59">
        <v>200</v>
      </c>
      <c r="C104" s="59">
        <v>420</v>
      </c>
      <c r="D104" s="59">
        <v>549</v>
      </c>
      <c r="E104" s="59">
        <v>634</v>
      </c>
      <c r="F104" s="59">
        <v>597</v>
      </c>
      <c r="G104" s="59">
        <v>697</v>
      </c>
      <c r="H104" s="59">
        <v>570</v>
      </c>
      <c r="I104" s="59">
        <v>561</v>
      </c>
      <c r="J104" s="59">
        <v>612</v>
      </c>
      <c r="N104" s="42">
        <f>+(+E104+F104+G104+H104+I104)/5</f>
        <v>611.79999999999995</v>
      </c>
    </row>
    <row r="105" spans="1:14" ht="37.5">
      <c r="A105" s="66" t="s">
        <v>159</v>
      </c>
      <c r="B105" s="59">
        <v>588</v>
      </c>
      <c r="C105" s="59">
        <v>1069</v>
      </c>
      <c r="D105" s="59">
        <v>1341</v>
      </c>
      <c r="E105" s="59">
        <v>1587</v>
      </c>
      <c r="F105" s="59">
        <v>2126</v>
      </c>
      <c r="G105" s="59">
        <v>1968</v>
      </c>
      <c r="H105" s="59">
        <v>1914</v>
      </c>
      <c r="I105" s="59">
        <v>2435</v>
      </c>
      <c r="J105" s="59">
        <v>2006</v>
      </c>
      <c r="N105" s="42">
        <f>+(+E105+F105+G105+H105+I105)/5</f>
        <v>2006</v>
      </c>
    </row>
    <row r="106" spans="1:14" ht="33" customHeight="1">
      <c r="A106" s="60" t="s">
        <v>38</v>
      </c>
      <c r="B106" s="61">
        <f t="shared" ref="B106:J106" si="6">SUM(B104:B105)</f>
        <v>788</v>
      </c>
      <c r="C106" s="61">
        <f t="shared" si="6"/>
        <v>1489</v>
      </c>
      <c r="D106" s="61">
        <f t="shared" si="6"/>
        <v>1890</v>
      </c>
      <c r="E106" s="61">
        <f t="shared" si="6"/>
        <v>2221</v>
      </c>
      <c r="F106" s="61">
        <f t="shared" si="6"/>
        <v>2723</v>
      </c>
      <c r="G106" s="61">
        <f t="shared" si="6"/>
        <v>2665</v>
      </c>
      <c r="H106" s="61">
        <f t="shared" si="6"/>
        <v>2484</v>
      </c>
      <c r="I106" s="61">
        <f t="shared" si="6"/>
        <v>2996</v>
      </c>
      <c r="J106" s="61">
        <f t="shared" si="6"/>
        <v>2618</v>
      </c>
    </row>
    <row r="107" spans="1:14" ht="15.75">
      <c r="A107" s="69" t="s">
        <v>181</v>
      </c>
    </row>
    <row r="108" spans="1:14">
      <c r="A108" s="49" t="s">
        <v>71</v>
      </c>
    </row>
    <row r="109" spans="1:14">
      <c r="A109" s="14" t="s">
        <v>72</v>
      </c>
    </row>
    <row r="163" spans="1:17" ht="23.25">
      <c r="A163" s="417" t="s">
        <v>205</v>
      </c>
      <c r="B163" s="417"/>
      <c r="C163" s="417"/>
      <c r="D163" s="417"/>
      <c r="E163" s="417"/>
      <c r="F163" s="417"/>
      <c r="G163" s="417"/>
      <c r="H163" s="417"/>
      <c r="I163" s="417"/>
      <c r="J163" s="417"/>
    </row>
    <row r="166" spans="1:17" ht="39.75" customHeight="1">
      <c r="A166" s="165" t="s">
        <v>123</v>
      </c>
      <c r="B166" s="165">
        <v>2006</v>
      </c>
      <c r="C166" s="165">
        <v>2007</v>
      </c>
      <c r="D166" s="165">
        <v>2008</v>
      </c>
      <c r="E166" s="165">
        <v>2009</v>
      </c>
      <c r="F166" s="165">
        <v>2010</v>
      </c>
      <c r="G166" s="165">
        <v>2011</v>
      </c>
      <c r="H166" s="165">
        <v>2012</v>
      </c>
      <c r="I166" s="165">
        <v>2013</v>
      </c>
      <c r="J166" s="165" t="s">
        <v>19</v>
      </c>
      <c r="O166" s="51" t="s">
        <v>123</v>
      </c>
      <c r="P166" s="52">
        <v>2013</v>
      </c>
    </row>
    <row r="167" spans="1:17" ht="57.75" customHeight="1">
      <c r="A167" s="174" t="s">
        <v>32</v>
      </c>
      <c r="B167" s="175">
        <v>40.592082616178999</v>
      </c>
      <c r="C167" s="175">
        <v>39.799999999999997</v>
      </c>
      <c r="D167" s="175">
        <v>34.849253731343282</v>
      </c>
      <c r="E167" s="175">
        <v>33.970059880239518</v>
      </c>
      <c r="F167" s="175">
        <v>32.075208913649028</v>
      </c>
      <c r="G167" s="175">
        <v>33.792297111416779</v>
      </c>
      <c r="H167" s="175">
        <v>34.66340782122905</v>
      </c>
      <c r="I167" s="175">
        <v>35.766304347826086</v>
      </c>
      <c r="J167" s="175">
        <v>36.602150537634408</v>
      </c>
      <c r="O167" s="50" t="s">
        <v>32</v>
      </c>
      <c r="P167" s="59">
        <v>35.766304347826086</v>
      </c>
      <c r="Q167" s="88"/>
    </row>
    <row r="168" spans="1:17" ht="57.75" customHeight="1">
      <c r="A168" s="174" t="s">
        <v>33</v>
      </c>
      <c r="B168" s="175">
        <v>22.693548387096776</v>
      </c>
      <c r="C168" s="175">
        <v>23.833333333333332</v>
      </c>
      <c r="D168" s="175">
        <v>23.553846153846155</v>
      </c>
      <c r="E168" s="175">
        <v>23.736111111111111</v>
      </c>
      <c r="F168" s="175">
        <v>24.270588235294117</v>
      </c>
      <c r="G168" s="175">
        <v>22.462365591397848</v>
      </c>
      <c r="H168" s="175">
        <v>21.03</v>
      </c>
      <c r="I168" s="175">
        <v>20.583333333333332</v>
      </c>
      <c r="J168" s="175">
        <v>21.568807339449542</v>
      </c>
      <c r="O168" s="50" t="s">
        <v>33</v>
      </c>
      <c r="P168" s="59">
        <v>20.583333333333332</v>
      </c>
      <c r="Q168" s="88"/>
    </row>
    <row r="169" spans="1:17" ht="57.75" customHeight="1">
      <c r="A169" s="174" t="s">
        <v>34</v>
      </c>
      <c r="B169" s="175">
        <v>55.361111111111114</v>
      </c>
      <c r="C169" s="175">
        <v>52.012987012987011</v>
      </c>
      <c r="D169" s="175">
        <v>49.867469879518069</v>
      </c>
      <c r="E169" s="175">
        <v>62.049382716049379</v>
      </c>
      <c r="F169" s="175">
        <v>61.18181818181818</v>
      </c>
      <c r="G169" s="175">
        <v>68.372340425531917</v>
      </c>
      <c r="H169" s="175">
        <v>73.745098039215691</v>
      </c>
      <c r="I169" s="175">
        <v>78.74545454545455</v>
      </c>
      <c r="J169" s="175">
        <v>85.071428571428555</v>
      </c>
      <c r="O169" s="50" t="s">
        <v>34</v>
      </c>
      <c r="P169" s="59">
        <v>78.74545454545455</v>
      </c>
      <c r="Q169" s="88"/>
    </row>
    <row r="170" spans="1:17" ht="57.75" customHeight="1">
      <c r="A170" s="174" t="s">
        <v>35</v>
      </c>
      <c r="B170" s="175">
        <v>26.617647058823529</v>
      </c>
      <c r="C170" s="175">
        <v>32.014492753623188</v>
      </c>
      <c r="D170" s="175">
        <v>27.08433734939759</v>
      </c>
      <c r="E170" s="175">
        <v>26.361445783132531</v>
      </c>
      <c r="F170" s="175">
        <v>25.86046511627907</v>
      </c>
      <c r="G170" s="175">
        <v>28.685393258426966</v>
      </c>
      <c r="H170" s="175">
        <v>31.122222222222224</v>
      </c>
      <c r="I170" s="175">
        <v>41.45967741935484</v>
      </c>
      <c r="J170" s="175">
        <v>46.658730158730158</v>
      </c>
      <c r="O170" s="50" t="s">
        <v>35</v>
      </c>
      <c r="P170" s="59">
        <v>41.45967741935484</v>
      </c>
      <c r="Q170" s="88"/>
    </row>
    <row r="171" spans="1:17" ht="57.75" customHeight="1">
      <c r="A171" s="174" t="s">
        <v>36</v>
      </c>
      <c r="B171" s="175">
        <v>138.07499999999999</v>
      </c>
      <c r="C171" s="175">
        <v>146.14285714285714</v>
      </c>
      <c r="D171" s="175">
        <v>165.67441860465115</v>
      </c>
      <c r="E171" s="175">
        <v>173.73469387755102</v>
      </c>
      <c r="F171" s="175">
        <v>166.06451612903226</v>
      </c>
      <c r="G171" s="175">
        <v>164.12676056338029</v>
      </c>
      <c r="H171" s="175">
        <v>142.70731707317074</v>
      </c>
      <c r="I171" s="175">
        <v>129.3012048192771</v>
      </c>
      <c r="J171" s="175">
        <v>134.15476190476195</v>
      </c>
      <c r="O171" s="50" t="s">
        <v>36</v>
      </c>
      <c r="P171" s="59">
        <v>129.3012048192771</v>
      </c>
      <c r="Q171" s="88"/>
    </row>
    <row r="172" spans="1:17" ht="57.75" customHeight="1">
      <c r="A172" s="174" t="s">
        <v>37</v>
      </c>
      <c r="B172" s="175">
        <v>28.833333333333332</v>
      </c>
      <c r="C172" s="175">
        <v>32.25</v>
      </c>
      <c r="D172" s="175">
        <v>33.953703703703702</v>
      </c>
      <c r="E172" s="175">
        <v>39.904761904761905</v>
      </c>
      <c r="F172" s="175">
        <v>34.056451612903224</v>
      </c>
      <c r="G172" s="175">
        <v>31.17763157894737</v>
      </c>
      <c r="H172" s="175">
        <v>31.934210526315791</v>
      </c>
      <c r="I172" s="175">
        <v>20.440993788819874</v>
      </c>
      <c r="J172" s="175">
        <v>29.962962962962958</v>
      </c>
      <c r="O172" s="50" t="s">
        <v>37</v>
      </c>
      <c r="P172" s="59">
        <v>20.440993788819874</v>
      </c>
      <c r="Q172" s="88"/>
    </row>
    <row r="173" spans="1:17" ht="57.75" customHeight="1">
      <c r="A173" s="165" t="s">
        <v>168</v>
      </c>
      <c r="B173" s="176">
        <v>42.522306855277478</v>
      </c>
      <c r="C173" s="176">
        <v>42.867408906882588</v>
      </c>
      <c r="D173" s="176">
        <v>39.979087452471482</v>
      </c>
      <c r="E173" s="176">
        <v>41.888468809073721</v>
      </c>
      <c r="F173" s="176">
        <v>40.79471890971039</v>
      </c>
      <c r="G173" s="176">
        <v>42.437194127243067</v>
      </c>
      <c r="H173" s="176">
        <v>43.318035426731079</v>
      </c>
      <c r="I173" s="176">
        <v>42.642208774583963</v>
      </c>
      <c r="J173" s="176">
        <v>45.709050112191477</v>
      </c>
    </row>
    <row r="174" spans="1:17" ht="15.75">
      <c r="A174" s="138" t="s">
        <v>181</v>
      </c>
    </row>
    <row r="175" spans="1:17" ht="15.75">
      <c r="A175" s="107" t="s">
        <v>179</v>
      </c>
    </row>
    <row r="176" spans="1:17" ht="15.75">
      <c r="A176" s="1" t="s">
        <v>72</v>
      </c>
    </row>
  </sheetData>
  <mergeCells count="4">
    <mergeCell ref="A3:J3"/>
    <mergeCell ref="A163:J163"/>
    <mergeCell ref="A77:J77"/>
    <mergeCell ref="A78:J78"/>
  </mergeCells>
  <pageMargins left="0.31496062992125984" right="0.31496062992125984" top="0.35433070866141736" bottom="0.35433070866141736" header="0.31496062992125984" footer="0.31496062992125984"/>
  <pageSetup paperSize="9" scale="85" orientation="landscape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FF"/>
  </sheetPr>
  <dimension ref="A2:P32"/>
  <sheetViews>
    <sheetView topLeftCell="A55" workbookViewId="0">
      <selection activeCell="P43" sqref="P43"/>
    </sheetView>
  </sheetViews>
  <sheetFormatPr baseColWidth="10" defaultRowHeight="12.75"/>
  <cols>
    <col min="1" max="16" width="9.5703125" customWidth="1"/>
  </cols>
  <sheetData>
    <row r="2" spans="1:16" ht="18">
      <c r="A2" s="423" t="s">
        <v>281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</row>
    <row r="3" spans="1:16" ht="18">
      <c r="A3" s="423" t="s">
        <v>282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</row>
    <row r="5" spans="1:16" ht="15">
      <c r="A5" s="424" t="s">
        <v>248</v>
      </c>
      <c r="B5" s="421" t="s">
        <v>249</v>
      </c>
      <c r="C5" s="421"/>
      <c r="D5" s="421"/>
      <c r="E5" s="421"/>
      <c r="F5" s="421"/>
      <c r="G5" s="421" t="s">
        <v>250</v>
      </c>
      <c r="H5" s="421"/>
      <c r="I5" s="421"/>
      <c r="J5" s="421"/>
      <c r="K5" s="421"/>
      <c r="L5" s="421" t="s">
        <v>251</v>
      </c>
      <c r="M5" s="421"/>
      <c r="N5" s="421"/>
      <c r="O5" s="421"/>
      <c r="P5" s="421"/>
    </row>
    <row r="6" spans="1:16" ht="15">
      <c r="A6" s="424"/>
      <c r="B6" s="323" t="s">
        <v>224</v>
      </c>
      <c r="C6" s="323" t="s">
        <v>252</v>
      </c>
      <c r="D6" s="323" t="s">
        <v>253</v>
      </c>
      <c r="E6" s="323" t="s">
        <v>254</v>
      </c>
      <c r="F6" s="323" t="s">
        <v>170</v>
      </c>
      <c r="G6" s="323" t="s">
        <v>224</v>
      </c>
      <c r="H6" s="323" t="s">
        <v>252</v>
      </c>
      <c r="I6" s="323" t="s">
        <v>253</v>
      </c>
      <c r="J6" s="323" t="s">
        <v>254</v>
      </c>
      <c r="K6" s="323" t="s">
        <v>170</v>
      </c>
      <c r="L6" s="323" t="s">
        <v>224</v>
      </c>
      <c r="M6" s="323" t="s">
        <v>252</v>
      </c>
      <c r="N6" s="323" t="s">
        <v>253</v>
      </c>
      <c r="O6" s="323" t="s">
        <v>254</v>
      </c>
      <c r="P6" s="323" t="s">
        <v>170</v>
      </c>
    </row>
    <row r="7" spans="1:16" ht="15">
      <c r="A7" s="335" t="s">
        <v>255</v>
      </c>
      <c r="B7" s="336">
        <v>1</v>
      </c>
      <c r="C7" s="336">
        <v>0</v>
      </c>
      <c r="D7" s="336">
        <v>0</v>
      </c>
      <c r="E7" s="336">
        <v>0</v>
      </c>
      <c r="F7" s="337">
        <f>SUM(B7:E7)</f>
        <v>1</v>
      </c>
      <c r="G7" s="336">
        <v>0</v>
      </c>
      <c r="H7" s="336">
        <v>0</v>
      </c>
      <c r="I7" s="336">
        <v>0</v>
      </c>
      <c r="J7" s="336">
        <v>0</v>
      </c>
      <c r="K7" s="337">
        <f>SUM(G7:J7)</f>
        <v>0</v>
      </c>
      <c r="L7" s="336">
        <v>10</v>
      </c>
      <c r="M7" s="336">
        <v>2</v>
      </c>
      <c r="N7" s="336">
        <v>0</v>
      </c>
      <c r="O7" s="336">
        <v>0</v>
      </c>
      <c r="P7" s="337">
        <f>SUM(L7:O7)</f>
        <v>12</v>
      </c>
    </row>
    <row r="8" spans="1:16" ht="15">
      <c r="A8" s="335" t="s">
        <v>256</v>
      </c>
      <c r="B8" s="336">
        <v>4</v>
      </c>
      <c r="C8" s="336">
        <v>14</v>
      </c>
      <c r="D8" s="336">
        <v>0</v>
      </c>
      <c r="E8" s="336">
        <v>0</v>
      </c>
      <c r="F8" s="337">
        <f t="shared" ref="F8:F14" si="0">SUM(B8:E8)</f>
        <v>18</v>
      </c>
      <c r="G8" s="336">
        <v>10</v>
      </c>
      <c r="H8" s="336">
        <v>16</v>
      </c>
      <c r="I8" s="336">
        <v>0</v>
      </c>
      <c r="J8" s="336">
        <v>0</v>
      </c>
      <c r="K8" s="337">
        <f t="shared" ref="K8:K14" si="1">SUM(G8:J8)</f>
        <v>26</v>
      </c>
      <c r="L8" s="336">
        <v>19</v>
      </c>
      <c r="M8" s="336">
        <v>15</v>
      </c>
      <c r="N8" s="336">
        <v>0</v>
      </c>
      <c r="O8" s="336">
        <v>0</v>
      </c>
      <c r="P8" s="337">
        <f t="shared" ref="P8:P14" si="2">SUM(L8:O8)</f>
        <v>34</v>
      </c>
    </row>
    <row r="9" spans="1:16" ht="15">
      <c r="A9" s="335" t="s">
        <v>257</v>
      </c>
      <c r="B9" s="336">
        <v>4</v>
      </c>
      <c r="C9" s="336">
        <v>20</v>
      </c>
      <c r="D9" s="336">
        <v>1</v>
      </c>
      <c r="E9" s="336">
        <v>0</v>
      </c>
      <c r="F9" s="337">
        <f t="shared" si="0"/>
        <v>25</v>
      </c>
      <c r="G9" s="336">
        <v>11</v>
      </c>
      <c r="H9" s="336">
        <v>40</v>
      </c>
      <c r="I9" s="336">
        <v>4</v>
      </c>
      <c r="J9" s="336">
        <v>0</v>
      </c>
      <c r="K9" s="337">
        <f t="shared" si="1"/>
        <v>55</v>
      </c>
      <c r="L9" s="336">
        <v>22</v>
      </c>
      <c r="M9" s="336">
        <v>48</v>
      </c>
      <c r="N9" s="336">
        <v>3</v>
      </c>
      <c r="O9" s="336">
        <v>0</v>
      </c>
      <c r="P9" s="337">
        <f t="shared" si="2"/>
        <v>73</v>
      </c>
    </row>
    <row r="10" spans="1:16" ht="15">
      <c r="A10" s="335" t="s">
        <v>258</v>
      </c>
      <c r="B10" s="336">
        <v>13</v>
      </c>
      <c r="C10" s="336">
        <v>46</v>
      </c>
      <c r="D10" s="336">
        <v>5</v>
      </c>
      <c r="E10" s="336">
        <v>0</v>
      </c>
      <c r="F10" s="337">
        <f t="shared" si="0"/>
        <v>64</v>
      </c>
      <c r="G10" s="336">
        <v>22</v>
      </c>
      <c r="H10" s="336">
        <v>49</v>
      </c>
      <c r="I10" s="336">
        <v>11</v>
      </c>
      <c r="J10" s="336">
        <v>0</v>
      </c>
      <c r="K10" s="337">
        <f t="shared" si="1"/>
        <v>82</v>
      </c>
      <c r="L10" s="336">
        <v>30</v>
      </c>
      <c r="M10" s="336">
        <v>46</v>
      </c>
      <c r="N10" s="336">
        <v>11</v>
      </c>
      <c r="O10" s="336">
        <v>0</v>
      </c>
      <c r="P10" s="337">
        <f t="shared" si="2"/>
        <v>87</v>
      </c>
    </row>
    <row r="11" spans="1:16" ht="15">
      <c r="A11" s="335" t="s">
        <v>259</v>
      </c>
      <c r="B11" s="336">
        <v>32</v>
      </c>
      <c r="C11" s="336">
        <v>87</v>
      </c>
      <c r="D11" s="336">
        <v>12</v>
      </c>
      <c r="E11" s="336">
        <v>0</v>
      </c>
      <c r="F11" s="337">
        <f t="shared" si="0"/>
        <v>131</v>
      </c>
      <c r="G11" s="336">
        <v>39</v>
      </c>
      <c r="H11" s="336">
        <v>85</v>
      </c>
      <c r="I11" s="336">
        <v>7</v>
      </c>
      <c r="J11" s="336">
        <v>0</v>
      </c>
      <c r="K11" s="337">
        <f t="shared" si="1"/>
        <v>131</v>
      </c>
      <c r="L11" s="336">
        <v>35</v>
      </c>
      <c r="M11" s="336">
        <v>76</v>
      </c>
      <c r="N11" s="336">
        <v>10</v>
      </c>
      <c r="O11" s="336">
        <v>0</v>
      </c>
      <c r="P11" s="337">
        <f t="shared" si="2"/>
        <v>121</v>
      </c>
    </row>
    <row r="12" spans="1:16" ht="15">
      <c r="A12" s="335" t="s">
        <v>260</v>
      </c>
      <c r="B12" s="336">
        <v>94</v>
      </c>
      <c r="C12" s="336">
        <v>105</v>
      </c>
      <c r="D12" s="336">
        <v>24</v>
      </c>
      <c r="E12" s="336">
        <v>6</v>
      </c>
      <c r="F12" s="337">
        <f t="shared" si="0"/>
        <v>229</v>
      </c>
      <c r="G12" s="336">
        <v>85</v>
      </c>
      <c r="H12" s="336">
        <v>100</v>
      </c>
      <c r="I12" s="336">
        <v>30</v>
      </c>
      <c r="J12" s="336">
        <v>8</v>
      </c>
      <c r="K12" s="337">
        <f t="shared" si="1"/>
        <v>223</v>
      </c>
      <c r="L12" s="336">
        <v>69</v>
      </c>
      <c r="M12" s="336">
        <v>102</v>
      </c>
      <c r="N12" s="336">
        <v>22</v>
      </c>
      <c r="O12" s="336">
        <v>7</v>
      </c>
      <c r="P12" s="337">
        <f t="shared" si="2"/>
        <v>200</v>
      </c>
    </row>
    <row r="13" spans="1:16" ht="15">
      <c r="A13" s="335" t="s">
        <v>261</v>
      </c>
      <c r="B13" s="336">
        <v>134</v>
      </c>
      <c r="C13" s="336">
        <v>153</v>
      </c>
      <c r="D13" s="336">
        <v>42</v>
      </c>
      <c r="E13" s="336">
        <v>40</v>
      </c>
      <c r="F13" s="337">
        <f t="shared" si="0"/>
        <v>369</v>
      </c>
      <c r="G13" s="336">
        <v>139</v>
      </c>
      <c r="H13" s="336">
        <v>156</v>
      </c>
      <c r="I13" s="336">
        <v>41</v>
      </c>
      <c r="J13" s="336">
        <v>28</v>
      </c>
      <c r="K13" s="337">
        <f t="shared" si="1"/>
        <v>364</v>
      </c>
      <c r="L13" s="336">
        <v>131</v>
      </c>
      <c r="M13" s="336">
        <v>156</v>
      </c>
      <c r="N13" s="336">
        <v>37</v>
      </c>
      <c r="O13" s="336">
        <v>22</v>
      </c>
      <c r="P13" s="337">
        <f t="shared" si="2"/>
        <v>346</v>
      </c>
    </row>
    <row r="14" spans="1:16" ht="15">
      <c r="A14" s="335" t="s">
        <v>262</v>
      </c>
      <c r="B14" s="336">
        <v>51</v>
      </c>
      <c r="C14" s="336">
        <v>104</v>
      </c>
      <c r="D14" s="336">
        <v>17</v>
      </c>
      <c r="E14" s="336">
        <v>49</v>
      </c>
      <c r="F14" s="337">
        <f t="shared" si="0"/>
        <v>221</v>
      </c>
      <c r="G14" s="336">
        <v>67</v>
      </c>
      <c r="H14" s="336">
        <v>141</v>
      </c>
      <c r="I14" s="336">
        <v>29</v>
      </c>
      <c r="J14" s="336">
        <v>56</v>
      </c>
      <c r="K14" s="337">
        <f t="shared" si="1"/>
        <v>293</v>
      </c>
      <c r="L14" s="336">
        <v>83</v>
      </c>
      <c r="M14" s="336">
        <v>163</v>
      </c>
      <c r="N14" s="336">
        <v>41</v>
      </c>
      <c r="O14" s="336">
        <v>66</v>
      </c>
      <c r="P14" s="337">
        <f t="shared" si="2"/>
        <v>353</v>
      </c>
    </row>
    <row r="15" spans="1:16" ht="15">
      <c r="A15" s="335" t="s">
        <v>263</v>
      </c>
      <c r="B15" s="337">
        <f t="shared" ref="B15:P15" si="3">SUM(B7:B14)</f>
        <v>333</v>
      </c>
      <c r="C15" s="337">
        <f t="shared" si="3"/>
        <v>529</v>
      </c>
      <c r="D15" s="337">
        <f t="shared" si="3"/>
        <v>101</v>
      </c>
      <c r="E15" s="337">
        <f t="shared" si="3"/>
        <v>95</v>
      </c>
      <c r="F15" s="337">
        <f t="shared" si="3"/>
        <v>1058</v>
      </c>
      <c r="G15" s="337">
        <f t="shared" si="3"/>
        <v>373</v>
      </c>
      <c r="H15" s="337">
        <f t="shared" si="3"/>
        <v>587</v>
      </c>
      <c r="I15" s="337">
        <f t="shared" si="3"/>
        <v>122</v>
      </c>
      <c r="J15" s="337">
        <f t="shared" si="3"/>
        <v>92</v>
      </c>
      <c r="K15" s="337">
        <f t="shared" si="3"/>
        <v>1174</v>
      </c>
      <c r="L15" s="337">
        <f t="shared" si="3"/>
        <v>399</v>
      </c>
      <c r="M15" s="337">
        <f t="shared" si="3"/>
        <v>608</v>
      </c>
      <c r="N15" s="337">
        <f t="shared" si="3"/>
        <v>124</v>
      </c>
      <c r="O15" s="337">
        <f t="shared" si="3"/>
        <v>95</v>
      </c>
      <c r="P15" s="337">
        <f t="shared" si="3"/>
        <v>1226</v>
      </c>
    </row>
    <row r="16" spans="1:16" ht="15">
      <c r="A16" s="338" t="s">
        <v>14</v>
      </c>
      <c r="B16" s="339">
        <f>+B15/$F$15</f>
        <v>0.31474480151228734</v>
      </c>
      <c r="C16" s="339">
        <f>+C15/$F$15</f>
        <v>0.5</v>
      </c>
      <c r="D16" s="339">
        <f>+D15/$F$15</f>
        <v>9.5463137996219277E-2</v>
      </c>
      <c r="E16" s="339">
        <f>+E15/$F$15</f>
        <v>8.9792060491493381E-2</v>
      </c>
      <c r="F16" s="339">
        <f>+F15/$F$15</f>
        <v>1</v>
      </c>
      <c r="G16" s="339">
        <f>+G15/$K$15</f>
        <v>0.31771720613287907</v>
      </c>
      <c r="H16" s="339">
        <f>+H15/$K$15</f>
        <v>0.5</v>
      </c>
      <c r="I16" s="339">
        <f>+I15/$K$15</f>
        <v>0.10391822827938671</v>
      </c>
      <c r="J16" s="339">
        <f>+J15/$K$15</f>
        <v>7.8364565587734247E-2</v>
      </c>
      <c r="K16" s="339">
        <f>+K15/$K$15</f>
        <v>1</v>
      </c>
      <c r="L16" s="339">
        <f>+L15/$P$15</f>
        <v>0.32544861337683523</v>
      </c>
      <c r="M16" s="339">
        <f>+M15/$P$15</f>
        <v>0.49592169657422513</v>
      </c>
      <c r="N16" s="339">
        <f>+N15/$P$15</f>
        <v>0.10114192495921696</v>
      </c>
      <c r="O16" s="339">
        <f>+O15/$P$15</f>
        <v>7.7487765089722674E-2</v>
      </c>
      <c r="P16" s="339">
        <f>+P15/$P$15</f>
        <v>1</v>
      </c>
    </row>
    <row r="17" spans="1:16" ht="15">
      <c r="A17" s="340"/>
      <c r="B17" s="341"/>
      <c r="C17" s="341"/>
      <c r="D17" s="341"/>
      <c r="E17" s="341"/>
      <c r="F17" s="341"/>
      <c r="G17" s="341"/>
      <c r="H17" s="341"/>
      <c r="I17" s="341"/>
      <c r="J17" s="341"/>
      <c r="K17" s="341"/>
      <c r="L17" s="341"/>
      <c r="M17" s="341"/>
      <c r="N17" s="341"/>
      <c r="O17" s="341"/>
      <c r="P17" s="341"/>
    </row>
    <row r="19" spans="1:16" ht="15">
      <c r="A19" s="419" t="s">
        <v>264</v>
      </c>
      <c r="B19" s="421" t="s">
        <v>265</v>
      </c>
      <c r="C19" s="421"/>
      <c r="D19" s="421"/>
      <c r="E19" s="421"/>
      <c r="F19" s="421"/>
      <c r="G19" s="421" t="s">
        <v>266</v>
      </c>
      <c r="H19" s="421"/>
      <c r="I19" s="421"/>
      <c r="J19" s="421"/>
      <c r="K19" s="421"/>
      <c r="L19" s="422"/>
      <c r="M19" s="422"/>
      <c r="N19" s="422"/>
      <c r="O19" s="422"/>
      <c r="P19" s="422"/>
    </row>
    <row r="20" spans="1:16" ht="15">
      <c r="A20" s="420"/>
      <c r="B20" s="323" t="s">
        <v>224</v>
      </c>
      <c r="C20" s="323" t="s">
        <v>252</v>
      </c>
      <c r="D20" s="323" t="s">
        <v>253</v>
      </c>
      <c r="E20" s="323" t="s">
        <v>254</v>
      </c>
      <c r="F20" s="323" t="s">
        <v>170</v>
      </c>
      <c r="G20" s="323" t="s">
        <v>224</v>
      </c>
      <c r="H20" s="323" t="s">
        <v>252</v>
      </c>
      <c r="I20" s="323" t="s">
        <v>253</v>
      </c>
      <c r="J20" s="323" t="s">
        <v>254</v>
      </c>
      <c r="K20" s="323" t="s">
        <v>170</v>
      </c>
      <c r="L20" s="391"/>
      <c r="M20" s="391"/>
      <c r="N20" s="391"/>
      <c r="O20" s="391"/>
      <c r="P20" s="391"/>
    </row>
    <row r="21" spans="1:16" ht="15">
      <c r="A21" s="335" t="s">
        <v>255</v>
      </c>
      <c r="B21" s="336">
        <v>8</v>
      </c>
      <c r="C21" s="336">
        <v>2</v>
      </c>
      <c r="D21" s="336"/>
      <c r="E21" s="336"/>
      <c r="F21" s="337">
        <f>SUM(B21:E21)</f>
        <v>10</v>
      </c>
      <c r="G21" s="5">
        <v>5</v>
      </c>
      <c r="H21" s="5">
        <v>3</v>
      </c>
      <c r="I21" s="5">
        <v>1</v>
      </c>
      <c r="J21" s="5"/>
      <c r="K21" s="337">
        <f>SUM(G21:J21)</f>
        <v>9</v>
      </c>
      <c r="L21" s="392"/>
      <c r="M21" s="392"/>
      <c r="N21" s="392"/>
      <c r="O21" s="392"/>
      <c r="P21" s="393"/>
    </row>
    <row r="22" spans="1:16" ht="15">
      <c r="A22" s="335" t="s">
        <v>256</v>
      </c>
      <c r="B22" s="336">
        <v>25</v>
      </c>
      <c r="C22" s="336">
        <v>12</v>
      </c>
      <c r="D22" s="336"/>
      <c r="E22" s="336"/>
      <c r="F22" s="337">
        <f t="shared" ref="F22:F28" si="4">SUM(B22:E22)</f>
        <v>37</v>
      </c>
      <c r="G22" s="5">
        <v>34</v>
      </c>
      <c r="H22" s="5">
        <v>15</v>
      </c>
      <c r="I22" s="5">
        <v>1</v>
      </c>
      <c r="J22" s="5"/>
      <c r="K22" s="337">
        <f t="shared" ref="K22:K28" si="5">SUM(G22:J22)</f>
        <v>50</v>
      </c>
      <c r="L22" s="392"/>
      <c r="M22" s="392"/>
      <c r="N22" s="392"/>
      <c r="O22" s="392"/>
      <c r="P22" s="393"/>
    </row>
    <row r="23" spans="1:16" ht="15">
      <c r="A23" s="335" t="s">
        <v>257</v>
      </c>
      <c r="B23" s="336">
        <v>23</v>
      </c>
      <c r="C23" s="336">
        <v>53</v>
      </c>
      <c r="D23" s="336">
        <v>1</v>
      </c>
      <c r="E23" s="336"/>
      <c r="F23" s="337">
        <f t="shared" si="4"/>
        <v>77</v>
      </c>
      <c r="G23" s="5">
        <v>32</v>
      </c>
      <c r="H23" s="5">
        <v>70</v>
      </c>
      <c r="I23" s="5">
        <v>2</v>
      </c>
      <c r="J23" s="5"/>
      <c r="K23" s="337">
        <f t="shared" si="5"/>
        <v>104</v>
      </c>
      <c r="L23" s="392"/>
      <c r="M23" s="392"/>
      <c r="N23" s="392"/>
      <c r="O23" s="392"/>
      <c r="P23" s="393"/>
    </row>
    <row r="24" spans="1:16" ht="15">
      <c r="A24" s="335" t="s">
        <v>258</v>
      </c>
      <c r="B24" s="336">
        <v>28</v>
      </c>
      <c r="C24" s="336">
        <v>51</v>
      </c>
      <c r="D24" s="336">
        <v>11</v>
      </c>
      <c r="E24" s="336"/>
      <c r="F24" s="337">
        <f t="shared" si="4"/>
        <v>90</v>
      </c>
      <c r="G24" s="5">
        <v>35</v>
      </c>
      <c r="H24" s="5">
        <v>67</v>
      </c>
      <c r="I24" s="5">
        <v>12</v>
      </c>
      <c r="J24" s="5"/>
      <c r="K24" s="337">
        <f t="shared" si="5"/>
        <v>114</v>
      </c>
      <c r="L24" s="392"/>
      <c r="M24" s="392"/>
      <c r="N24" s="392"/>
      <c r="O24" s="392"/>
      <c r="P24" s="393"/>
    </row>
    <row r="25" spans="1:16" ht="15">
      <c r="A25" s="335" t="s">
        <v>259</v>
      </c>
      <c r="B25" s="336">
        <v>41</v>
      </c>
      <c r="C25" s="336">
        <v>69</v>
      </c>
      <c r="D25" s="336">
        <v>11</v>
      </c>
      <c r="E25" s="336">
        <v>1</v>
      </c>
      <c r="F25" s="337">
        <f t="shared" si="4"/>
        <v>122</v>
      </c>
      <c r="G25" s="5">
        <v>37</v>
      </c>
      <c r="H25" s="5">
        <v>70</v>
      </c>
      <c r="I25" s="5">
        <v>19</v>
      </c>
      <c r="J25" s="5">
        <v>2</v>
      </c>
      <c r="K25" s="337">
        <f t="shared" si="5"/>
        <v>128</v>
      </c>
      <c r="L25" s="392"/>
      <c r="M25" s="392"/>
      <c r="N25" s="392"/>
      <c r="O25" s="392"/>
      <c r="P25" s="393"/>
    </row>
    <row r="26" spans="1:16" ht="15">
      <c r="A26" s="335" t="s">
        <v>260</v>
      </c>
      <c r="B26" s="336">
        <v>58</v>
      </c>
      <c r="C26" s="336">
        <v>112</v>
      </c>
      <c r="D26" s="336">
        <v>23</v>
      </c>
      <c r="E26" s="336">
        <v>6</v>
      </c>
      <c r="F26" s="337">
        <f t="shared" si="4"/>
        <v>199</v>
      </c>
      <c r="G26" s="5">
        <v>70</v>
      </c>
      <c r="H26" s="5">
        <v>110</v>
      </c>
      <c r="I26" s="5">
        <v>19</v>
      </c>
      <c r="J26" s="5">
        <v>5</v>
      </c>
      <c r="K26" s="337">
        <f t="shared" si="5"/>
        <v>204</v>
      </c>
      <c r="L26" s="392"/>
      <c r="M26" s="392"/>
      <c r="N26" s="392"/>
      <c r="O26" s="392"/>
      <c r="P26" s="393"/>
    </row>
    <row r="27" spans="1:16" ht="15">
      <c r="A27" s="335" t="s">
        <v>261</v>
      </c>
      <c r="B27" s="336">
        <v>119</v>
      </c>
      <c r="C27" s="336">
        <v>149</v>
      </c>
      <c r="D27" s="336">
        <v>39</v>
      </c>
      <c r="E27" s="336">
        <v>21</v>
      </c>
      <c r="F27" s="337">
        <f t="shared" si="4"/>
        <v>328</v>
      </c>
      <c r="G27" s="5">
        <v>107</v>
      </c>
      <c r="H27" s="5">
        <v>129</v>
      </c>
      <c r="I27" s="5">
        <v>45</v>
      </c>
      <c r="J27" s="5">
        <v>18</v>
      </c>
      <c r="K27" s="337">
        <f t="shared" si="5"/>
        <v>299</v>
      </c>
      <c r="L27" s="392"/>
      <c r="M27" s="392"/>
      <c r="N27" s="392"/>
      <c r="O27" s="392"/>
      <c r="P27" s="393"/>
    </row>
    <row r="28" spans="1:16" ht="15">
      <c r="A28" s="335" t="s">
        <v>262</v>
      </c>
      <c r="B28" s="336">
        <v>98</v>
      </c>
      <c r="C28" s="336">
        <v>173</v>
      </c>
      <c r="D28" s="336">
        <v>45</v>
      </c>
      <c r="E28" s="336">
        <v>63</v>
      </c>
      <c r="F28" s="337">
        <f t="shared" si="4"/>
        <v>379</v>
      </c>
      <c r="G28" s="5">
        <v>110</v>
      </c>
      <c r="H28" s="5">
        <v>191</v>
      </c>
      <c r="I28" s="5">
        <v>52</v>
      </c>
      <c r="J28" s="5">
        <v>61</v>
      </c>
      <c r="K28" s="337">
        <f t="shared" si="5"/>
        <v>414</v>
      </c>
      <c r="L28" s="392"/>
      <c r="M28" s="392"/>
      <c r="N28" s="392"/>
      <c r="O28" s="392"/>
      <c r="P28" s="393"/>
    </row>
    <row r="29" spans="1:16" ht="15">
      <c r="A29" s="335" t="s">
        <v>263</v>
      </c>
      <c r="B29" s="337">
        <f>SUM(B21:B28)</f>
        <v>400</v>
      </c>
      <c r="C29" s="337">
        <f>SUM(C21:C28)</f>
        <v>621</v>
      </c>
      <c r="D29" s="337">
        <f>SUM(D21:D28)</f>
        <v>130</v>
      </c>
      <c r="E29" s="337">
        <f>SUM(E21:E28)</f>
        <v>91</v>
      </c>
      <c r="F29" s="337">
        <f>SUM(F21:F28)</f>
        <v>1242</v>
      </c>
      <c r="G29" s="337">
        <f t="shared" ref="G29:K29" si="6">SUM(G21:G28)</f>
        <v>430</v>
      </c>
      <c r="H29" s="337">
        <f t="shared" si="6"/>
        <v>655</v>
      </c>
      <c r="I29" s="337">
        <f t="shared" si="6"/>
        <v>151</v>
      </c>
      <c r="J29" s="337">
        <f t="shared" si="6"/>
        <v>86</v>
      </c>
      <c r="K29" s="337">
        <f t="shared" si="6"/>
        <v>1322</v>
      </c>
      <c r="L29" s="393"/>
      <c r="M29" s="393"/>
      <c r="N29" s="393"/>
      <c r="O29" s="393"/>
      <c r="P29" s="393"/>
    </row>
    <row r="30" spans="1:16" ht="15">
      <c r="A30" s="342" t="s">
        <v>14</v>
      </c>
      <c r="B30" s="339">
        <f>+B29/$F$29</f>
        <v>0.322061191626409</v>
      </c>
      <c r="C30" s="339">
        <f>+C29/$F$29</f>
        <v>0.5</v>
      </c>
      <c r="D30" s="339">
        <f>+D29/$F$29</f>
        <v>0.10466988727858294</v>
      </c>
      <c r="E30" s="339">
        <f>+E29/$F$29</f>
        <v>7.3268921095008058E-2</v>
      </c>
      <c r="F30" s="339">
        <f>+F29/$F$29</f>
        <v>1</v>
      </c>
      <c r="G30" s="339">
        <f>+G29/$K$29</f>
        <v>0.32526475037821484</v>
      </c>
      <c r="H30" s="339">
        <f>+H29/$K$29</f>
        <v>0.49546142208774585</v>
      </c>
      <c r="I30" s="339">
        <f>+I29/$K$29</f>
        <v>0.11422087745839637</v>
      </c>
      <c r="J30" s="339">
        <f>+J29/$K$29</f>
        <v>6.5052950075642962E-2</v>
      </c>
      <c r="K30" s="339">
        <f>+K29/$K$29</f>
        <v>1</v>
      </c>
      <c r="L30" s="394"/>
      <c r="M30" s="394"/>
      <c r="N30" s="394"/>
      <c r="O30" s="394"/>
      <c r="P30" s="394"/>
    </row>
    <row r="31" spans="1:16" ht="15">
      <c r="A31" s="330" t="s">
        <v>267</v>
      </c>
    </row>
    <row r="32" spans="1:16" ht="15">
      <c r="A32" t="s">
        <v>268</v>
      </c>
    </row>
  </sheetData>
  <mergeCells count="10">
    <mergeCell ref="A19:A20"/>
    <mergeCell ref="B19:F19"/>
    <mergeCell ref="G19:K19"/>
    <mergeCell ref="L19:P19"/>
    <mergeCell ref="A2:P2"/>
    <mergeCell ref="A3:P3"/>
    <mergeCell ref="A5:A6"/>
    <mergeCell ref="B5:F5"/>
    <mergeCell ref="G5:K5"/>
    <mergeCell ref="L5:P5"/>
  </mergeCells>
  <pageMargins left="0.31496062992125984" right="0.31496062992125984" top="0.74803149606299213" bottom="0.74803149606299213" header="0.31496062992125984" footer="0.31496062992125984"/>
  <pageSetup paperSize="9" scale="90" orientation="landscape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FF"/>
  </sheetPr>
  <dimension ref="A2:K14"/>
  <sheetViews>
    <sheetView topLeftCell="A61" workbookViewId="0">
      <selection activeCell="A12" sqref="A12"/>
    </sheetView>
  </sheetViews>
  <sheetFormatPr baseColWidth="10" defaultRowHeight="12.75"/>
  <cols>
    <col min="1" max="1" width="24.42578125" customWidth="1"/>
    <col min="2" max="10" width="13.7109375" customWidth="1"/>
  </cols>
  <sheetData>
    <row r="2" spans="1:11" ht="23.25">
      <c r="A2" s="425" t="s">
        <v>169</v>
      </c>
      <c r="B2" s="425"/>
      <c r="C2" s="425"/>
      <c r="D2" s="425"/>
      <c r="E2" s="425"/>
      <c r="F2" s="425"/>
      <c r="G2" s="425"/>
      <c r="H2" s="425"/>
      <c r="I2" s="425"/>
      <c r="J2" s="425"/>
      <c r="K2" s="334"/>
    </row>
    <row r="3" spans="1:11" ht="23.25">
      <c r="A3" s="425" t="s">
        <v>274</v>
      </c>
      <c r="B3" s="425"/>
      <c r="C3" s="425"/>
      <c r="D3" s="425"/>
      <c r="E3" s="425"/>
      <c r="F3" s="425"/>
      <c r="G3" s="425"/>
      <c r="H3" s="425"/>
      <c r="I3" s="425"/>
      <c r="J3" s="425"/>
      <c r="K3" s="334"/>
    </row>
    <row r="4" spans="1:11" ht="15.75" customHeight="1">
      <c r="A4" s="160"/>
      <c r="B4" s="160"/>
      <c r="C4" s="384"/>
      <c r="D4" s="384"/>
      <c r="E4" s="384"/>
      <c r="F4" s="384"/>
      <c r="G4" s="384"/>
      <c r="H4" s="384"/>
      <c r="I4" s="384"/>
      <c r="J4" s="160"/>
      <c r="K4" s="160"/>
    </row>
    <row r="5" spans="1:11" ht="18.75" customHeight="1"/>
    <row r="6" spans="1:11" ht="54" customHeight="1">
      <c r="A6" s="52" t="s">
        <v>20</v>
      </c>
      <c r="B6" s="52">
        <v>2006</v>
      </c>
      <c r="C6" s="52">
        <v>2007</v>
      </c>
      <c r="D6" s="52">
        <v>2008</v>
      </c>
      <c r="E6" s="52">
        <v>2009</v>
      </c>
      <c r="F6" s="52">
        <v>2010</v>
      </c>
      <c r="G6" s="52">
        <v>2011</v>
      </c>
      <c r="H6" s="52">
        <v>2012</v>
      </c>
      <c r="I6" s="52">
        <v>2013</v>
      </c>
      <c r="J6" s="344"/>
    </row>
    <row r="7" spans="1:11" ht="54" customHeight="1">
      <c r="A7" s="53" t="s">
        <v>21</v>
      </c>
      <c r="B7" s="158">
        <v>3261</v>
      </c>
      <c r="C7" s="158">
        <v>3189</v>
      </c>
      <c r="D7" s="158">
        <v>3392</v>
      </c>
      <c r="E7" s="158">
        <v>3222</v>
      </c>
      <c r="F7" s="158">
        <v>3230</v>
      </c>
      <c r="G7" s="158">
        <v>3083</v>
      </c>
      <c r="H7" s="158">
        <v>2552</v>
      </c>
      <c r="I7" s="158">
        <v>3124</v>
      </c>
      <c r="J7" s="346"/>
    </row>
    <row r="8" spans="1:11" ht="54" customHeight="1">
      <c r="A8" s="53" t="s">
        <v>102</v>
      </c>
      <c r="B8" s="159"/>
      <c r="C8" s="158">
        <v>109</v>
      </c>
      <c r="D8" s="158">
        <v>105</v>
      </c>
      <c r="E8" s="158">
        <v>110</v>
      </c>
      <c r="F8" s="54">
        <v>110</v>
      </c>
      <c r="G8" s="54">
        <v>131</v>
      </c>
      <c r="H8" s="54">
        <v>151</v>
      </c>
      <c r="I8" s="54">
        <v>183</v>
      </c>
      <c r="J8" s="383"/>
    </row>
    <row r="9" spans="1:11" ht="54" customHeight="1">
      <c r="A9" s="53" t="s">
        <v>24</v>
      </c>
      <c r="B9" s="159"/>
      <c r="C9" s="158">
        <v>121</v>
      </c>
      <c r="D9" s="54">
        <v>118</v>
      </c>
      <c r="E9" s="54">
        <v>119</v>
      </c>
      <c r="F9" s="54">
        <v>119</v>
      </c>
      <c r="G9" s="54">
        <v>119</v>
      </c>
      <c r="H9" s="54">
        <v>117</v>
      </c>
      <c r="I9" s="54">
        <v>114</v>
      </c>
      <c r="J9" s="383"/>
    </row>
    <row r="10" spans="1:11" ht="54" customHeight="1">
      <c r="A10" s="53" t="s">
        <v>26</v>
      </c>
      <c r="B10" s="158">
        <v>207</v>
      </c>
      <c r="C10" s="158">
        <v>508</v>
      </c>
      <c r="D10" s="54">
        <v>620</v>
      </c>
      <c r="E10" s="54">
        <v>714</v>
      </c>
      <c r="F10" s="54">
        <v>753</v>
      </c>
      <c r="G10" s="54">
        <v>804</v>
      </c>
      <c r="H10" s="54">
        <v>854</v>
      </c>
      <c r="I10" s="54">
        <v>846</v>
      </c>
      <c r="J10" s="383"/>
    </row>
    <row r="11" spans="1:11" ht="54" customHeight="1">
      <c r="A11" s="68" t="s">
        <v>170</v>
      </c>
      <c r="B11" s="161">
        <f t="shared" ref="B11:I11" si="0">SUM(B7:B10)</f>
        <v>3468</v>
      </c>
      <c r="C11" s="161">
        <f t="shared" si="0"/>
        <v>3927</v>
      </c>
      <c r="D11" s="161">
        <f t="shared" si="0"/>
        <v>4235</v>
      </c>
      <c r="E11" s="161">
        <f t="shared" si="0"/>
        <v>4165</v>
      </c>
      <c r="F11" s="161">
        <f t="shared" si="0"/>
        <v>4212</v>
      </c>
      <c r="G11" s="161">
        <f t="shared" si="0"/>
        <v>4137</v>
      </c>
      <c r="H11" s="161">
        <f t="shared" si="0"/>
        <v>3674</v>
      </c>
      <c r="I11" s="161">
        <f t="shared" si="0"/>
        <v>4267</v>
      </c>
      <c r="J11" s="359"/>
    </row>
    <row r="12" spans="1:11" ht="15">
      <c r="A12" s="330" t="s">
        <v>267</v>
      </c>
      <c r="B12" s="42"/>
      <c r="C12" s="42"/>
      <c r="D12" s="42"/>
      <c r="E12" s="42"/>
      <c r="F12" s="42"/>
      <c r="G12" s="42"/>
    </row>
    <row r="13" spans="1:11">
      <c r="A13" s="49"/>
      <c r="B13" s="42"/>
      <c r="C13" s="42"/>
      <c r="D13" s="42"/>
      <c r="E13" s="42"/>
      <c r="F13" s="42"/>
      <c r="G13" s="42"/>
    </row>
    <row r="14" spans="1:11">
      <c r="A14" s="14"/>
      <c r="B14" s="42"/>
      <c r="C14" s="42"/>
      <c r="D14" s="42"/>
      <c r="E14" s="42"/>
      <c r="F14" s="42"/>
      <c r="G14" s="42"/>
    </row>
  </sheetData>
  <mergeCells count="2"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00FF"/>
  </sheetPr>
  <dimension ref="A2:S17"/>
  <sheetViews>
    <sheetView topLeftCell="A46" workbookViewId="0">
      <selection activeCell="A14" sqref="A14"/>
    </sheetView>
  </sheetViews>
  <sheetFormatPr baseColWidth="10" defaultRowHeight="12.75"/>
  <cols>
    <col min="1" max="1" width="22.7109375" customWidth="1"/>
    <col min="2" max="16" width="9.140625" customWidth="1"/>
  </cols>
  <sheetData>
    <row r="2" spans="1:19" ht="26.25">
      <c r="A2" s="426" t="s">
        <v>210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188"/>
      <c r="R2" s="177"/>
      <c r="S2" s="177"/>
    </row>
    <row r="3" spans="1:19" ht="26.25">
      <c r="A3" s="426" t="s">
        <v>211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179"/>
      <c r="R3" s="179"/>
      <c r="S3" s="179"/>
    </row>
    <row r="4" spans="1:19" ht="33" customHeight="1">
      <c r="A4" s="178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9"/>
      <c r="R4" s="179"/>
      <c r="S4" s="179"/>
    </row>
    <row r="5" spans="1:19" ht="39" customHeight="1">
      <c r="A5" s="427" t="s">
        <v>21</v>
      </c>
      <c r="B5" s="428" t="s">
        <v>206</v>
      </c>
      <c r="C5" s="428"/>
      <c r="D5" s="428"/>
      <c r="E5" s="428"/>
      <c r="F5" s="428"/>
      <c r="G5" s="428"/>
      <c r="H5" s="428"/>
      <c r="I5" s="428"/>
      <c r="J5" s="428"/>
      <c r="K5" s="428"/>
      <c r="L5" s="428"/>
      <c r="M5" s="427" t="s">
        <v>156</v>
      </c>
      <c r="N5" s="427" t="s">
        <v>157</v>
      </c>
      <c r="O5" s="427" t="s">
        <v>158</v>
      </c>
      <c r="P5" s="427" t="s">
        <v>6</v>
      </c>
      <c r="Q5" s="180"/>
      <c r="R5" s="180"/>
      <c r="S5" s="180"/>
    </row>
    <row r="6" spans="1:19" ht="39" customHeight="1">
      <c r="A6" s="427"/>
      <c r="B6" s="189" t="s">
        <v>146</v>
      </c>
      <c r="C6" s="189" t="s">
        <v>147</v>
      </c>
      <c r="D6" s="189" t="s">
        <v>148</v>
      </c>
      <c r="E6" s="189" t="s">
        <v>149</v>
      </c>
      <c r="F6" s="189" t="s">
        <v>150</v>
      </c>
      <c r="G6" s="189" t="s">
        <v>151</v>
      </c>
      <c r="H6" s="189" t="s">
        <v>152</v>
      </c>
      <c r="I6" s="189" t="s">
        <v>153</v>
      </c>
      <c r="J6" s="189" t="s">
        <v>154</v>
      </c>
      <c r="K6" s="189" t="s">
        <v>155</v>
      </c>
      <c r="L6" s="196" t="s">
        <v>207</v>
      </c>
      <c r="M6" s="427"/>
      <c r="N6" s="427"/>
      <c r="O6" s="427"/>
      <c r="P6" s="427"/>
      <c r="Q6" s="181"/>
      <c r="R6" s="181"/>
      <c r="S6" s="181"/>
    </row>
    <row r="7" spans="1:19" ht="51" customHeight="1">
      <c r="A7" s="190" t="s">
        <v>208</v>
      </c>
      <c r="B7" s="191">
        <v>1</v>
      </c>
      <c r="C7" s="191">
        <v>0</v>
      </c>
      <c r="D7" s="191">
        <v>36</v>
      </c>
      <c r="E7" s="191">
        <v>0</v>
      </c>
      <c r="F7" s="191">
        <v>32</v>
      </c>
      <c r="G7" s="191">
        <v>57</v>
      </c>
      <c r="H7" s="191">
        <v>33</v>
      </c>
      <c r="I7" s="191">
        <v>234</v>
      </c>
      <c r="J7" s="191">
        <v>274</v>
      </c>
      <c r="K7" s="191">
        <v>638</v>
      </c>
      <c r="L7" s="192">
        <v>1305</v>
      </c>
      <c r="M7" s="193">
        <v>50</v>
      </c>
      <c r="N7" s="191">
        <v>28</v>
      </c>
      <c r="O7" s="191">
        <v>511</v>
      </c>
      <c r="P7" s="192">
        <v>1894</v>
      </c>
      <c r="Q7" s="182"/>
      <c r="R7" s="182"/>
      <c r="S7" s="182"/>
    </row>
    <row r="8" spans="1:19" ht="51" customHeight="1">
      <c r="A8" s="190" t="s">
        <v>82</v>
      </c>
      <c r="B8" s="191"/>
      <c r="C8" s="191"/>
      <c r="D8" s="191">
        <v>6</v>
      </c>
      <c r="E8" s="191">
        <v>5</v>
      </c>
      <c r="F8" s="191">
        <v>12</v>
      </c>
      <c r="G8" s="191">
        <v>3</v>
      </c>
      <c r="H8" s="191">
        <v>11</v>
      </c>
      <c r="I8" s="191">
        <v>33</v>
      </c>
      <c r="J8" s="191">
        <v>71</v>
      </c>
      <c r="K8" s="191"/>
      <c r="L8" s="192">
        <v>141</v>
      </c>
      <c r="M8" s="193"/>
      <c r="N8" s="191"/>
      <c r="O8" s="191">
        <v>44</v>
      </c>
      <c r="P8" s="192">
        <v>185</v>
      </c>
      <c r="Q8" s="182"/>
      <c r="R8" s="182"/>
      <c r="S8" s="182"/>
    </row>
    <row r="9" spans="1:19" ht="51" customHeight="1">
      <c r="A9" s="190" t="s">
        <v>83</v>
      </c>
      <c r="B9" s="191"/>
      <c r="C9" s="191"/>
      <c r="D9" s="191">
        <v>11</v>
      </c>
      <c r="E9" s="191"/>
      <c r="F9" s="191">
        <v>4</v>
      </c>
      <c r="G9" s="191">
        <v>10</v>
      </c>
      <c r="H9" s="191"/>
      <c r="I9" s="191">
        <v>18</v>
      </c>
      <c r="J9" s="191">
        <v>21</v>
      </c>
      <c r="K9" s="191">
        <v>47</v>
      </c>
      <c r="L9" s="192">
        <v>111</v>
      </c>
      <c r="M9" s="193">
        <v>29</v>
      </c>
      <c r="N9" s="191">
        <v>31</v>
      </c>
      <c r="O9" s="191">
        <v>70</v>
      </c>
      <c r="P9" s="192">
        <v>241</v>
      </c>
      <c r="Q9" s="182"/>
      <c r="R9" s="182"/>
      <c r="S9" s="182"/>
    </row>
    <row r="10" spans="1:19" ht="51" customHeight="1">
      <c r="A10" s="190" t="s">
        <v>84</v>
      </c>
      <c r="B10" s="191"/>
      <c r="C10" s="191">
        <v>1</v>
      </c>
      <c r="D10" s="191">
        <v>7</v>
      </c>
      <c r="E10" s="191"/>
      <c r="F10" s="191">
        <v>15</v>
      </c>
      <c r="G10" s="191">
        <v>15</v>
      </c>
      <c r="H10" s="191">
        <v>11</v>
      </c>
      <c r="I10" s="191">
        <v>56</v>
      </c>
      <c r="J10" s="191">
        <v>35</v>
      </c>
      <c r="K10" s="191">
        <v>69</v>
      </c>
      <c r="L10" s="192">
        <v>209</v>
      </c>
      <c r="M10" s="193"/>
      <c r="N10" s="191"/>
      <c r="O10" s="191">
        <v>78</v>
      </c>
      <c r="P10" s="192">
        <v>287</v>
      </c>
      <c r="Q10" s="182"/>
      <c r="R10" s="182"/>
      <c r="S10" s="182"/>
    </row>
    <row r="11" spans="1:19" ht="51" customHeight="1">
      <c r="A11" s="190" t="s">
        <v>85</v>
      </c>
      <c r="B11" s="191"/>
      <c r="C11" s="191"/>
      <c r="D11" s="191">
        <v>2</v>
      </c>
      <c r="E11" s="191"/>
      <c r="F11" s="191">
        <v>4</v>
      </c>
      <c r="G11" s="191">
        <v>17</v>
      </c>
      <c r="H11" s="191">
        <v>2</v>
      </c>
      <c r="I11" s="191">
        <v>34</v>
      </c>
      <c r="J11" s="191">
        <v>56</v>
      </c>
      <c r="K11" s="191">
        <v>76</v>
      </c>
      <c r="L11" s="192">
        <v>191</v>
      </c>
      <c r="M11" s="193">
        <v>18</v>
      </c>
      <c r="N11" s="191">
        <v>3</v>
      </c>
      <c r="O11" s="191">
        <v>12</v>
      </c>
      <c r="P11" s="192">
        <v>224</v>
      </c>
      <c r="Q11" s="182"/>
      <c r="R11" s="182"/>
      <c r="S11" s="182"/>
    </row>
    <row r="12" spans="1:19" ht="51" customHeight="1">
      <c r="A12" s="190" t="s">
        <v>86</v>
      </c>
      <c r="B12" s="191"/>
      <c r="C12" s="191"/>
      <c r="D12" s="191"/>
      <c r="E12" s="191">
        <v>1</v>
      </c>
      <c r="F12" s="191">
        <v>18</v>
      </c>
      <c r="G12" s="191">
        <v>19</v>
      </c>
      <c r="H12" s="191">
        <v>4</v>
      </c>
      <c r="I12" s="191">
        <v>26</v>
      </c>
      <c r="J12" s="191">
        <v>34</v>
      </c>
      <c r="K12" s="191">
        <v>40</v>
      </c>
      <c r="L12" s="192">
        <v>142</v>
      </c>
      <c r="M12" s="193"/>
      <c r="N12" s="191">
        <v>13</v>
      </c>
      <c r="O12" s="191">
        <v>138</v>
      </c>
      <c r="P12" s="192">
        <v>293</v>
      </c>
      <c r="Q12" s="182"/>
      <c r="R12" s="182"/>
      <c r="S12" s="182"/>
    </row>
    <row r="13" spans="1:19" ht="51" customHeight="1">
      <c r="A13" s="194" t="s">
        <v>209</v>
      </c>
      <c r="B13" s="195">
        <v>1</v>
      </c>
      <c r="C13" s="195">
        <v>1</v>
      </c>
      <c r="D13" s="195">
        <v>62</v>
      </c>
      <c r="E13" s="195">
        <v>6</v>
      </c>
      <c r="F13" s="195">
        <v>85</v>
      </c>
      <c r="G13" s="195">
        <v>121</v>
      </c>
      <c r="H13" s="195">
        <v>61</v>
      </c>
      <c r="I13" s="195">
        <v>401</v>
      </c>
      <c r="J13" s="195">
        <v>491</v>
      </c>
      <c r="K13" s="195">
        <v>870</v>
      </c>
      <c r="L13" s="195">
        <v>2099</v>
      </c>
      <c r="M13" s="195">
        <v>97</v>
      </c>
      <c r="N13" s="195">
        <v>75</v>
      </c>
      <c r="O13" s="195">
        <v>853</v>
      </c>
      <c r="P13" s="195">
        <v>3124</v>
      </c>
      <c r="Q13" s="183"/>
      <c r="R13" s="184"/>
      <c r="S13" s="185"/>
    </row>
    <row r="14" spans="1:19" ht="15">
      <c r="A14" s="330" t="s">
        <v>267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3"/>
      <c r="R14" s="184"/>
      <c r="S14" s="185"/>
    </row>
    <row r="15" spans="1:19" ht="15.75">
      <c r="A15" s="1"/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3"/>
      <c r="R15" s="184"/>
      <c r="S15" s="185"/>
    </row>
    <row r="16" spans="1:19" ht="15">
      <c r="A16" s="186"/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3"/>
      <c r="R16" s="184"/>
      <c r="S16" s="185"/>
    </row>
    <row r="17" spans="1:19" ht="15">
      <c r="A17" s="186"/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3"/>
      <c r="R17" s="184"/>
      <c r="S17" s="185"/>
    </row>
  </sheetData>
  <mergeCells count="8">
    <mergeCell ref="A2:P2"/>
    <mergeCell ref="A3:P3"/>
    <mergeCell ref="A5:A6"/>
    <mergeCell ref="B5:L5"/>
    <mergeCell ref="M5:M6"/>
    <mergeCell ref="N5:N6"/>
    <mergeCell ref="O5:O6"/>
    <mergeCell ref="P5:P6"/>
  </mergeCells>
  <pageMargins left="0.31496062992125984" right="0.31496062992125984" top="0.35433070866141736" bottom="0.35433070866141736" header="0.31496062992125984" footer="0.31496062992125984"/>
  <pageSetup paperSize="9" scale="90" orientation="landscape" horizontalDpi="4294967293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00FF"/>
  </sheetPr>
  <dimension ref="A2:I51"/>
  <sheetViews>
    <sheetView topLeftCell="A34" workbookViewId="0">
      <selection activeCell="K14" sqref="K14"/>
    </sheetView>
  </sheetViews>
  <sheetFormatPr baseColWidth="10" defaultRowHeight="12.75"/>
  <cols>
    <col min="1" max="1" width="28.28515625" style="2" customWidth="1"/>
    <col min="2" max="16384" width="11.42578125" style="2"/>
  </cols>
  <sheetData>
    <row r="2" spans="1:9" ht="20.25">
      <c r="A2" s="27" t="s">
        <v>275</v>
      </c>
    </row>
    <row r="4" spans="1:9" ht="15">
      <c r="A4" s="326" t="s">
        <v>132</v>
      </c>
      <c r="B4" s="46">
        <v>2006</v>
      </c>
      <c r="C4" s="46">
        <v>2007</v>
      </c>
      <c r="D4" s="46">
        <v>2008</v>
      </c>
      <c r="E4" s="46">
        <v>2009</v>
      </c>
      <c r="F4" s="46">
        <v>2010</v>
      </c>
      <c r="G4" s="46">
        <v>2011</v>
      </c>
      <c r="H4" s="46">
        <v>2012</v>
      </c>
      <c r="I4" s="47">
        <v>2013</v>
      </c>
    </row>
    <row r="5" spans="1:9" ht="15">
      <c r="A5" s="324" t="s">
        <v>133</v>
      </c>
      <c r="B5" s="320">
        <v>4207</v>
      </c>
      <c r="C5" s="320">
        <v>4121</v>
      </c>
      <c r="D5" s="320">
        <v>4453</v>
      </c>
      <c r="E5" s="320">
        <v>4845</v>
      </c>
      <c r="F5" s="320">
        <v>5189</v>
      </c>
      <c r="G5" s="320">
        <v>5957</v>
      </c>
      <c r="H5" s="321">
        <v>5322</v>
      </c>
      <c r="I5" s="320">
        <v>3624</v>
      </c>
    </row>
    <row r="6" spans="1:9" ht="15">
      <c r="A6" s="324" t="s">
        <v>134</v>
      </c>
      <c r="B6" s="320">
        <v>3016</v>
      </c>
      <c r="C6" s="320">
        <v>3070</v>
      </c>
      <c r="D6" s="320">
        <v>3120</v>
      </c>
      <c r="E6" s="320">
        <v>3811</v>
      </c>
      <c r="F6" s="320">
        <v>4099</v>
      </c>
      <c r="G6" s="320">
        <f>4118-15</f>
        <v>4103</v>
      </c>
      <c r="H6" s="321">
        <v>3857</v>
      </c>
      <c r="I6" s="320">
        <f>3787-20</f>
        <v>3767</v>
      </c>
    </row>
    <row r="7" spans="1:9" ht="15">
      <c r="A7" s="324" t="s">
        <v>135</v>
      </c>
      <c r="B7" s="320">
        <v>1387</v>
      </c>
      <c r="C7" s="320">
        <v>1502</v>
      </c>
      <c r="D7" s="320">
        <v>1253</v>
      </c>
      <c r="E7" s="320">
        <v>1222</v>
      </c>
      <c r="F7" s="320">
        <v>1575</v>
      </c>
      <c r="G7" s="320">
        <v>1646</v>
      </c>
      <c r="H7" s="321">
        <v>1753</v>
      </c>
      <c r="I7" s="320">
        <v>1126</v>
      </c>
    </row>
    <row r="8" spans="1:9" ht="15">
      <c r="A8" s="324" t="s">
        <v>136</v>
      </c>
      <c r="B8" s="320">
        <v>369</v>
      </c>
      <c r="C8" s="320">
        <v>541</v>
      </c>
      <c r="D8" s="320">
        <v>231</v>
      </c>
      <c r="E8" s="320">
        <v>315</v>
      </c>
      <c r="F8" s="320">
        <v>519</v>
      </c>
      <c r="G8" s="320">
        <v>357</v>
      </c>
      <c r="H8" s="321">
        <v>304</v>
      </c>
      <c r="I8" s="320">
        <v>329</v>
      </c>
    </row>
    <row r="9" spans="1:9" ht="15">
      <c r="A9" s="324" t="s">
        <v>137</v>
      </c>
      <c r="B9" s="320">
        <v>249</v>
      </c>
      <c r="C9" s="320">
        <v>267</v>
      </c>
      <c r="D9" s="320">
        <v>474</v>
      </c>
      <c r="E9" s="320">
        <v>479</v>
      </c>
      <c r="F9" s="320">
        <v>664</v>
      </c>
      <c r="G9" s="320">
        <v>608</v>
      </c>
      <c r="H9" s="321">
        <v>555</v>
      </c>
      <c r="I9" s="320">
        <v>701</v>
      </c>
    </row>
    <row r="10" spans="1:9" ht="30">
      <c r="A10" s="325" t="s">
        <v>247</v>
      </c>
      <c r="B10" s="320">
        <v>230</v>
      </c>
      <c r="C10" s="320">
        <v>263</v>
      </c>
      <c r="D10" s="320">
        <v>233</v>
      </c>
      <c r="E10" s="320">
        <v>250</v>
      </c>
      <c r="F10" s="320">
        <v>211</v>
      </c>
      <c r="G10" s="320">
        <v>272</v>
      </c>
      <c r="H10" s="321">
        <v>255</v>
      </c>
      <c r="I10" s="320">
        <v>210</v>
      </c>
    </row>
    <row r="11" spans="1:9" ht="15">
      <c r="A11" s="324" t="s">
        <v>138</v>
      </c>
      <c r="B11" s="320">
        <v>75</v>
      </c>
      <c r="C11" s="320">
        <v>364</v>
      </c>
      <c r="D11" s="320">
        <v>88</v>
      </c>
      <c r="E11" s="320">
        <v>69</v>
      </c>
      <c r="F11" s="320">
        <v>143</v>
      </c>
      <c r="G11" s="320">
        <v>132</v>
      </c>
      <c r="H11" s="321">
        <v>187</v>
      </c>
      <c r="I11" s="320">
        <v>304</v>
      </c>
    </row>
    <row r="12" spans="1:9" ht="15">
      <c r="A12" s="324" t="s">
        <v>139</v>
      </c>
      <c r="B12" s="320">
        <v>4</v>
      </c>
      <c r="C12" s="320">
        <v>36</v>
      </c>
      <c r="D12" s="320">
        <v>34</v>
      </c>
      <c r="E12" s="320">
        <v>12</v>
      </c>
      <c r="F12" s="320">
        <v>48</v>
      </c>
      <c r="G12" s="320">
        <v>26</v>
      </c>
      <c r="H12" s="321">
        <v>27</v>
      </c>
      <c r="I12" s="320">
        <v>29</v>
      </c>
    </row>
    <row r="13" spans="1:9" ht="21" customHeight="1">
      <c r="A13" s="323" t="s">
        <v>6</v>
      </c>
      <c r="B13" s="20">
        <v>9537</v>
      </c>
      <c r="C13" s="20">
        <v>10164</v>
      </c>
      <c r="D13" s="20">
        <v>9886</v>
      </c>
      <c r="E13" s="20">
        <v>11003</v>
      </c>
      <c r="F13" s="20">
        <v>12448</v>
      </c>
      <c r="G13" s="20">
        <f>SUM(G5:G12)</f>
        <v>13101</v>
      </c>
      <c r="H13" s="322">
        <f>SUM(H5:H12)</f>
        <v>12260</v>
      </c>
      <c r="I13" s="20">
        <f>SUM(I5:I12)</f>
        <v>10090</v>
      </c>
    </row>
    <row r="14" spans="1:9" ht="17.25" customHeight="1">
      <c r="A14" s="331" t="s">
        <v>23</v>
      </c>
      <c r="B14" s="327"/>
      <c r="C14" s="327"/>
      <c r="D14" s="327"/>
      <c r="E14" s="327"/>
      <c r="F14" s="327"/>
      <c r="G14" s="327"/>
      <c r="H14" s="327"/>
      <c r="I14" s="328"/>
    </row>
    <row r="15" spans="1:9" ht="15">
      <c r="A15" s="330" t="s">
        <v>133</v>
      </c>
      <c r="B15" s="6">
        <v>13</v>
      </c>
      <c r="C15" s="6">
        <v>7</v>
      </c>
      <c r="D15" s="6">
        <v>8</v>
      </c>
      <c r="E15" s="6">
        <v>9</v>
      </c>
      <c r="F15" s="6">
        <v>18</v>
      </c>
      <c r="G15" s="6"/>
      <c r="H15" s="6"/>
      <c r="I15" s="6"/>
    </row>
    <row r="16" spans="1:9" ht="15">
      <c r="A16" s="330" t="s">
        <v>134</v>
      </c>
      <c r="B16" s="319">
        <v>10</v>
      </c>
      <c r="C16" s="319"/>
      <c r="D16" s="319"/>
      <c r="E16" s="319">
        <v>9</v>
      </c>
      <c r="F16" s="319">
        <v>5</v>
      </c>
      <c r="G16" s="319">
        <v>15</v>
      </c>
      <c r="H16" s="319">
        <v>14</v>
      </c>
      <c r="I16" s="319">
        <v>20</v>
      </c>
    </row>
    <row r="17" spans="1:9" ht="15">
      <c r="A17" s="323" t="s">
        <v>6</v>
      </c>
      <c r="B17" s="329">
        <f t="shared" ref="B17:I17" si="0">SUM(B15:B16)</f>
        <v>23</v>
      </c>
      <c r="C17" s="329">
        <f t="shared" si="0"/>
        <v>7</v>
      </c>
      <c r="D17" s="329">
        <f t="shared" si="0"/>
        <v>8</v>
      </c>
      <c r="E17" s="329">
        <f t="shared" si="0"/>
        <v>18</v>
      </c>
      <c r="F17" s="329">
        <f t="shared" si="0"/>
        <v>23</v>
      </c>
      <c r="G17" s="329">
        <f t="shared" si="0"/>
        <v>15</v>
      </c>
      <c r="H17" s="329">
        <f t="shared" si="0"/>
        <v>14</v>
      </c>
      <c r="I17" s="329">
        <f t="shared" si="0"/>
        <v>20</v>
      </c>
    </row>
    <row r="18" spans="1:9" ht="15">
      <c r="A18" s="331" t="s">
        <v>22</v>
      </c>
      <c r="B18" s="24"/>
      <c r="C18" s="4"/>
      <c r="D18" s="4"/>
      <c r="E18" s="4"/>
      <c r="F18" s="4"/>
      <c r="G18" s="4"/>
      <c r="H18" s="4"/>
      <c r="I18" s="4"/>
    </row>
    <row r="19" spans="1:9" ht="15">
      <c r="A19" s="324" t="s">
        <v>133</v>
      </c>
      <c r="B19" s="6">
        <v>248</v>
      </c>
      <c r="C19" s="6">
        <v>307</v>
      </c>
      <c r="D19" s="6">
        <v>259</v>
      </c>
      <c r="E19" s="6">
        <v>236</v>
      </c>
      <c r="F19" s="6">
        <v>270</v>
      </c>
      <c r="G19" s="6">
        <v>257</v>
      </c>
      <c r="H19" s="6">
        <v>350</v>
      </c>
      <c r="I19" s="6">
        <v>399</v>
      </c>
    </row>
    <row r="20" spans="1:9" ht="15">
      <c r="A20" s="324" t="s">
        <v>134</v>
      </c>
      <c r="B20" s="6">
        <v>14</v>
      </c>
      <c r="C20" s="6"/>
      <c r="D20" s="6">
        <v>111</v>
      </c>
      <c r="E20" s="6">
        <v>94</v>
      </c>
      <c r="F20" s="6">
        <v>99</v>
      </c>
      <c r="G20" s="6">
        <v>105</v>
      </c>
      <c r="H20" s="6">
        <v>179</v>
      </c>
      <c r="I20" s="6">
        <v>215</v>
      </c>
    </row>
    <row r="21" spans="1:9" ht="15">
      <c r="A21" s="324" t="s">
        <v>140</v>
      </c>
      <c r="B21" s="6">
        <v>57</v>
      </c>
      <c r="C21" s="6">
        <v>50</v>
      </c>
      <c r="D21" s="6">
        <v>60</v>
      </c>
      <c r="E21" s="6">
        <v>57</v>
      </c>
      <c r="F21" s="6">
        <v>104</v>
      </c>
      <c r="G21" s="6">
        <v>80</v>
      </c>
      <c r="H21" s="6">
        <v>80</v>
      </c>
      <c r="I21" s="6">
        <v>92</v>
      </c>
    </row>
    <row r="22" spans="1:9" ht="15">
      <c r="A22" s="323" t="s">
        <v>6</v>
      </c>
      <c r="B22" s="329">
        <f t="shared" ref="B22:I22" si="1">SUM(B19:B21)</f>
        <v>319</v>
      </c>
      <c r="C22" s="329">
        <f t="shared" si="1"/>
        <v>357</v>
      </c>
      <c r="D22" s="329">
        <f t="shared" si="1"/>
        <v>430</v>
      </c>
      <c r="E22" s="329">
        <f t="shared" si="1"/>
        <v>387</v>
      </c>
      <c r="F22" s="329">
        <f t="shared" si="1"/>
        <v>473</v>
      </c>
      <c r="G22" s="329">
        <f t="shared" si="1"/>
        <v>442</v>
      </c>
      <c r="H22" s="329">
        <f>SUM(H19:H21)</f>
        <v>609</v>
      </c>
      <c r="I22" s="329">
        <f t="shared" si="1"/>
        <v>706</v>
      </c>
    </row>
    <row r="23" spans="1:9" ht="15">
      <c r="A23" s="331" t="s">
        <v>24</v>
      </c>
    </row>
    <row r="24" spans="1:9" ht="15">
      <c r="A24" s="324" t="s">
        <v>133</v>
      </c>
      <c r="B24" s="6">
        <v>688</v>
      </c>
      <c r="C24" s="6">
        <v>721</v>
      </c>
      <c r="D24" s="6">
        <v>756</v>
      </c>
      <c r="E24" s="6">
        <v>989</v>
      </c>
      <c r="F24" s="6">
        <v>867</v>
      </c>
      <c r="G24" s="6">
        <v>1049</v>
      </c>
      <c r="H24" s="6">
        <v>1302</v>
      </c>
      <c r="I24" s="6">
        <v>1509</v>
      </c>
    </row>
    <row r="25" spans="1:9" ht="15">
      <c r="A25" s="324" t="s">
        <v>134</v>
      </c>
      <c r="B25" s="6">
        <v>336</v>
      </c>
      <c r="C25" s="6">
        <v>423</v>
      </c>
      <c r="D25" s="6">
        <v>310</v>
      </c>
      <c r="E25" s="6">
        <v>524</v>
      </c>
      <c r="F25" s="6">
        <v>463</v>
      </c>
      <c r="G25" s="6">
        <v>621</v>
      </c>
      <c r="H25" s="6">
        <v>662</v>
      </c>
      <c r="I25" s="6">
        <v>690</v>
      </c>
    </row>
    <row r="26" spans="1:9" ht="15">
      <c r="A26" s="324" t="s">
        <v>141</v>
      </c>
      <c r="B26" s="6">
        <v>308</v>
      </c>
      <c r="C26" s="6">
        <v>244</v>
      </c>
      <c r="D26" s="6">
        <v>392</v>
      </c>
      <c r="E26" s="6">
        <v>334</v>
      </c>
      <c r="F26" s="6">
        <v>404</v>
      </c>
      <c r="G26" s="6">
        <v>462</v>
      </c>
      <c r="H26" s="6">
        <v>638</v>
      </c>
      <c r="I26" s="6">
        <v>694</v>
      </c>
    </row>
    <row r="27" spans="1:9" ht="15">
      <c r="A27" s="324" t="s">
        <v>142</v>
      </c>
      <c r="B27" s="6">
        <v>115</v>
      </c>
      <c r="C27" s="6">
        <v>131</v>
      </c>
      <c r="D27" s="6">
        <v>138</v>
      </c>
      <c r="E27" s="6">
        <v>191</v>
      </c>
      <c r="F27" s="6">
        <v>176</v>
      </c>
      <c r="G27" s="6">
        <v>133</v>
      </c>
      <c r="H27" s="6">
        <v>192</v>
      </c>
      <c r="I27" s="6">
        <v>409</v>
      </c>
    </row>
    <row r="28" spans="1:9" ht="15">
      <c r="A28" s="323" t="s">
        <v>6</v>
      </c>
      <c r="B28" s="329">
        <f t="shared" ref="B28:I28" si="2">SUM(B24:B27)</f>
        <v>1447</v>
      </c>
      <c r="C28" s="329">
        <f t="shared" si="2"/>
        <v>1519</v>
      </c>
      <c r="D28" s="329">
        <f t="shared" si="2"/>
        <v>1596</v>
      </c>
      <c r="E28" s="329">
        <f t="shared" si="2"/>
        <v>2038</v>
      </c>
      <c r="F28" s="329">
        <f t="shared" si="2"/>
        <v>1910</v>
      </c>
      <c r="G28" s="329">
        <f t="shared" si="2"/>
        <v>2265</v>
      </c>
      <c r="H28" s="329">
        <f t="shared" si="2"/>
        <v>2794</v>
      </c>
      <c r="I28" s="329">
        <f t="shared" si="2"/>
        <v>3302</v>
      </c>
    </row>
    <row r="29" spans="1:9" ht="21" customHeight="1">
      <c r="A29" s="331" t="s">
        <v>26</v>
      </c>
    </row>
    <row r="30" spans="1:9" ht="15">
      <c r="A30" s="324" t="s">
        <v>143</v>
      </c>
      <c r="B30" s="332">
        <v>1059</v>
      </c>
      <c r="C30" s="332">
        <v>1359</v>
      </c>
      <c r="D30" s="332">
        <v>1751</v>
      </c>
      <c r="E30" s="332">
        <v>2550</v>
      </c>
      <c r="F30" s="332">
        <v>4010</v>
      </c>
      <c r="G30" s="332">
        <v>1268</v>
      </c>
      <c r="H30" s="332">
        <v>2959</v>
      </c>
      <c r="I30" s="332">
        <v>2974</v>
      </c>
    </row>
    <row r="31" spans="1:9" ht="15">
      <c r="A31" s="324" t="s">
        <v>134</v>
      </c>
      <c r="B31" s="332">
        <v>749</v>
      </c>
      <c r="C31" s="332">
        <v>1124</v>
      </c>
      <c r="D31" s="332">
        <v>1678</v>
      </c>
      <c r="E31" s="332">
        <v>2950</v>
      </c>
      <c r="F31" s="332">
        <v>2936</v>
      </c>
      <c r="G31" s="332">
        <v>2584</v>
      </c>
      <c r="H31" s="332">
        <v>4299</v>
      </c>
      <c r="I31" s="332">
        <v>4320</v>
      </c>
    </row>
    <row r="32" spans="1:9" ht="15">
      <c r="A32" s="324" t="s">
        <v>135</v>
      </c>
      <c r="B32" s="332">
        <v>360</v>
      </c>
      <c r="C32" s="332">
        <v>512</v>
      </c>
      <c r="D32" s="332">
        <v>490</v>
      </c>
      <c r="E32" s="332">
        <v>739</v>
      </c>
      <c r="F32" s="332">
        <v>646</v>
      </c>
      <c r="G32" s="332">
        <v>642</v>
      </c>
      <c r="H32" s="332">
        <v>1493</v>
      </c>
      <c r="I32" s="332">
        <v>1500</v>
      </c>
    </row>
    <row r="33" spans="1:9" ht="15">
      <c r="A33" s="324" t="s">
        <v>140</v>
      </c>
      <c r="B33" s="332">
        <v>130</v>
      </c>
      <c r="C33" s="332">
        <v>254</v>
      </c>
      <c r="D33" s="332">
        <v>433</v>
      </c>
      <c r="E33" s="332">
        <v>642</v>
      </c>
      <c r="F33" s="332">
        <v>404</v>
      </c>
      <c r="G33" s="332">
        <v>358</v>
      </c>
      <c r="H33" s="332">
        <v>836</v>
      </c>
      <c r="I33" s="332">
        <v>840</v>
      </c>
    </row>
    <row r="34" spans="1:9" ht="15">
      <c r="A34" s="323" t="s">
        <v>6</v>
      </c>
      <c r="B34" s="20">
        <f t="shared" ref="B34:I34" si="3">SUM(B30:B33)</f>
        <v>2298</v>
      </c>
      <c r="C34" s="20">
        <f t="shared" si="3"/>
        <v>3249</v>
      </c>
      <c r="D34" s="20">
        <f t="shared" si="3"/>
        <v>4352</v>
      </c>
      <c r="E34" s="20">
        <f t="shared" si="3"/>
        <v>6881</v>
      </c>
      <c r="F34" s="20">
        <f t="shared" si="3"/>
        <v>7996</v>
      </c>
      <c r="G34" s="20">
        <f t="shared" si="3"/>
        <v>4852</v>
      </c>
      <c r="H34" s="20">
        <f t="shared" si="3"/>
        <v>9587</v>
      </c>
      <c r="I34" s="20">
        <f t="shared" si="3"/>
        <v>9634</v>
      </c>
    </row>
    <row r="35" spans="1:9" ht="15">
      <c r="A35" s="330" t="s">
        <v>267</v>
      </c>
    </row>
    <row r="36" spans="1:9" ht="15.75">
      <c r="A36" s="333"/>
    </row>
    <row r="37" spans="1:9">
      <c r="A37" s="49"/>
    </row>
    <row r="38" spans="1:9">
      <c r="A38" s="14"/>
    </row>
    <row r="40" spans="1:9">
      <c r="A40" s="15" t="s">
        <v>283</v>
      </c>
    </row>
    <row r="42" spans="1:9">
      <c r="A42" s="14" t="s">
        <v>294</v>
      </c>
      <c r="B42" s="15" t="s">
        <v>284</v>
      </c>
    </row>
    <row r="43" spans="1:9">
      <c r="A43" s="14" t="s">
        <v>295</v>
      </c>
      <c r="B43" s="15" t="s">
        <v>285</v>
      </c>
    </row>
    <row r="44" spans="1:9">
      <c r="A44" s="14" t="s">
        <v>296</v>
      </c>
      <c r="B44" s="15" t="s">
        <v>286</v>
      </c>
    </row>
    <row r="45" spans="1:9">
      <c r="A45" s="14" t="s">
        <v>297</v>
      </c>
      <c r="B45" s="15" t="s">
        <v>287</v>
      </c>
    </row>
    <row r="46" spans="1:9">
      <c r="A46" s="14" t="s">
        <v>298</v>
      </c>
      <c r="B46" s="15" t="s">
        <v>288</v>
      </c>
    </row>
    <row r="47" spans="1:9">
      <c r="A47" s="14" t="s">
        <v>299</v>
      </c>
      <c r="B47" s="15" t="s">
        <v>289</v>
      </c>
    </row>
    <row r="48" spans="1:9">
      <c r="A48" s="14" t="s">
        <v>300</v>
      </c>
      <c r="B48" s="15" t="s">
        <v>290</v>
      </c>
    </row>
    <row r="49" spans="1:2">
      <c r="A49" s="14" t="s">
        <v>301</v>
      </c>
      <c r="B49" s="15" t="s">
        <v>291</v>
      </c>
    </row>
    <row r="50" spans="1:2">
      <c r="A50" s="14" t="s">
        <v>302</v>
      </c>
      <c r="B50" s="15" t="s">
        <v>292</v>
      </c>
    </row>
    <row r="51" spans="1:2">
      <c r="A51" s="14" t="s">
        <v>303</v>
      </c>
      <c r="B51" s="15" t="s">
        <v>293</v>
      </c>
    </row>
  </sheetData>
  <pageMargins left="0.31496062992125984" right="0.31496062992125984" top="0.55118110236220474" bottom="0.35433070866141736" header="0.31496062992125984" footer="0.31496062992125984"/>
  <pageSetup paperSize="9" scale="90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00FF"/>
  </sheetPr>
  <dimension ref="A2:Y90"/>
  <sheetViews>
    <sheetView topLeftCell="A73" zoomScale="81" zoomScaleNormal="81" workbookViewId="0">
      <selection activeCell="A78" sqref="A78"/>
    </sheetView>
  </sheetViews>
  <sheetFormatPr baseColWidth="10" defaultRowHeight="12.75"/>
  <cols>
    <col min="1" max="1" width="28.28515625" style="2" customWidth="1"/>
    <col min="2" max="9" width="15" style="2" customWidth="1"/>
    <col min="10" max="16384" width="11.42578125" style="2"/>
  </cols>
  <sheetData>
    <row r="2" spans="1:23"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</row>
    <row r="3" spans="1:23" s="26" customFormat="1" ht="27.75">
      <c r="A3" s="430" t="s">
        <v>222</v>
      </c>
      <c r="B3" s="430"/>
      <c r="C3" s="430"/>
      <c r="D3" s="430"/>
      <c r="E3" s="430"/>
      <c r="F3" s="430"/>
      <c r="G3" s="430"/>
      <c r="H3" s="430"/>
      <c r="I3" s="430"/>
      <c r="J3" s="430"/>
    </row>
    <row r="4" spans="1:23" s="26" customFormat="1" ht="27.75">
      <c r="A4" s="430" t="s">
        <v>223</v>
      </c>
      <c r="B4" s="430"/>
      <c r="C4" s="430"/>
      <c r="D4" s="430"/>
      <c r="E4" s="430"/>
      <c r="F4" s="430"/>
      <c r="G4" s="430"/>
      <c r="H4" s="430"/>
      <c r="I4" s="430"/>
      <c r="J4" s="430"/>
    </row>
    <row r="5" spans="1:23" s="26" customFormat="1" ht="15"/>
    <row r="6" spans="1:23" s="26" customFormat="1" ht="43.5" customHeight="1">
      <c r="A6" s="240" t="s">
        <v>213</v>
      </c>
      <c r="B6" s="240">
        <v>2006</v>
      </c>
      <c r="C6" s="240">
        <v>2007</v>
      </c>
      <c r="D6" s="240">
        <v>2008</v>
      </c>
      <c r="E6" s="240">
        <v>2009</v>
      </c>
      <c r="F6" s="240">
        <v>2010</v>
      </c>
      <c r="G6" s="240">
        <v>2011</v>
      </c>
      <c r="H6" s="240">
        <v>2012</v>
      </c>
      <c r="I6" s="241">
        <v>2013</v>
      </c>
      <c r="J6" s="206"/>
      <c r="K6" s="206"/>
      <c r="L6" s="206"/>
      <c r="M6" s="206"/>
      <c r="N6" s="206"/>
      <c r="O6" s="206"/>
      <c r="P6" s="216"/>
      <c r="R6" s="217"/>
      <c r="S6" s="47" t="s">
        <v>214</v>
      </c>
      <c r="V6" s="217"/>
      <c r="W6" s="47" t="s">
        <v>214</v>
      </c>
    </row>
    <row r="7" spans="1:23" s="216" customFormat="1" ht="42.75" customHeight="1">
      <c r="A7" s="242" t="s">
        <v>215</v>
      </c>
      <c r="B7" s="235">
        <v>4207</v>
      </c>
      <c r="C7" s="235">
        <v>4121</v>
      </c>
      <c r="D7" s="235">
        <v>4453</v>
      </c>
      <c r="E7" s="235">
        <v>4845</v>
      </c>
      <c r="F7" s="235">
        <v>5189</v>
      </c>
      <c r="G7" s="235">
        <v>5957</v>
      </c>
      <c r="H7" s="235">
        <v>5322</v>
      </c>
      <c r="I7" s="235">
        <v>3624</v>
      </c>
      <c r="J7" s="208"/>
      <c r="K7" s="208"/>
      <c r="L7" s="208"/>
      <c r="N7" s="208"/>
      <c r="O7" s="208"/>
      <c r="R7" s="213" t="s">
        <v>215</v>
      </c>
      <c r="S7" s="207">
        <v>3624</v>
      </c>
      <c r="T7" s="218">
        <f>+S7/S15*100</f>
        <v>35.916749256689791</v>
      </c>
      <c r="V7" s="213" t="s">
        <v>215</v>
      </c>
      <c r="W7" s="219">
        <v>35.9</v>
      </c>
    </row>
    <row r="8" spans="1:23" s="216" customFormat="1" ht="42.75" customHeight="1">
      <c r="A8" s="242" t="s">
        <v>134</v>
      </c>
      <c r="B8" s="235">
        <v>3016</v>
      </c>
      <c r="C8" s="235">
        <v>3070</v>
      </c>
      <c r="D8" s="235">
        <v>3120</v>
      </c>
      <c r="E8" s="235">
        <v>3811</v>
      </c>
      <c r="F8" s="235">
        <v>4099</v>
      </c>
      <c r="G8" s="235">
        <v>4103</v>
      </c>
      <c r="H8" s="235">
        <v>3857</v>
      </c>
      <c r="I8" s="235">
        <v>3767</v>
      </c>
      <c r="J8" s="208"/>
      <c r="K8" s="208"/>
      <c r="L8" s="208"/>
      <c r="M8" s="208"/>
      <c r="N8" s="208"/>
      <c r="O8" s="208"/>
      <c r="R8" s="213" t="s">
        <v>134</v>
      </c>
      <c r="S8" s="207">
        <f>3787-20</f>
        <v>3767</v>
      </c>
      <c r="T8" s="218">
        <f>+S8/S15*100</f>
        <v>37.333994053518332</v>
      </c>
      <c r="V8" s="213" t="s">
        <v>134</v>
      </c>
      <c r="W8" s="219">
        <v>37.299999999999997</v>
      </c>
    </row>
    <row r="9" spans="1:23" s="216" customFormat="1" ht="42.75" customHeight="1">
      <c r="A9" s="242" t="s">
        <v>216</v>
      </c>
      <c r="B9" s="235">
        <v>1387</v>
      </c>
      <c r="C9" s="235">
        <v>1502</v>
      </c>
      <c r="D9" s="235">
        <v>1253</v>
      </c>
      <c r="E9" s="235">
        <v>1222</v>
      </c>
      <c r="F9" s="235">
        <v>1575</v>
      </c>
      <c r="G9" s="235">
        <v>1646</v>
      </c>
      <c r="H9" s="235">
        <v>1753</v>
      </c>
      <c r="I9" s="235">
        <v>1126</v>
      </c>
      <c r="J9" s="208"/>
      <c r="K9" s="208"/>
      <c r="L9" s="208"/>
      <c r="M9" s="208"/>
      <c r="N9" s="208"/>
      <c r="O9" s="208"/>
      <c r="R9" s="213" t="s">
        <v>135</v>
      </c>
      <c r="S9" s="207">
        <v>1126</v>
      </c>
      <c r="T9" s="218">
        <f>+S9/S15*100</f>
        <v>11.159563924677899</v>
      </c>
      <c r="V9" s="213" t="s">
        <v>135</v>
      </c>
      <c r="W9" s="219">
        <v>11.2</v>
      </c>
    </row>
    <row r="10" spans="1:23" s="220" customFormat="1" ht="42.75" customHeight="1">
      <c r="A10" s="251" t="s">
        <v>137</v>
      </c>
      <c r="B10" s="235">
        <v>249</v>
      </c>
      <c r="C10" s="235">
        <v>267</v>
      </c>
      <c r="D10" s="235">
        <v>474</v>
      </c>
      <c r="E10" s="235">
        <v>479</v>
      </c>
      <c r="F10" s="235">
        <v>664</v>
      </c>
      <c r="G10" s="235">
        <v>608</v>
      </c>
      <c r="H10" s="235">
        <v>555</v>
      </c>
      <c r="I10" s="235">
        <v>701</v>
      </c>
      <c r="J10" s="208"/>
      <c r="K10" s="208"/>
      <c r="L10" s="208"/>
      <c r="M10" s="208"/>
      <c r="N10" s="208"/>
      <c r="O10" s="208"/>
      <c r="R10" s="213" t="s">
        <v>137</v>
      </c>
      <c r="S10" s="207">
        <v>701</v>
      </c>
      <c r="T10" s="221">
        <f>+S10/S15*100</f>
        <v>6.9474727452923686</v>
      </c>
      <c r="V10" s="213" t="s">
        <v>137</v>
      </c>
      <c r="W10" s="219">
        <v>6.9</v>
      </c>
    </row>
    <row r="11" spans="1:23" s="220" customFormat="1" ht="42.75" customHeight="1">
      <c r="A11" s="242" t="s">
        <v>217</v>
      </c>
      <c r="B11" s="235">
        <v>369</v>
      </c>
      <c r="C11" s="235">
        <v>541</v>
      </c>
      <c r="D11" s="235">
        <v>231</v>
      </c>
      <c r="E11" s="235">
        <v>315</v>
      </c>
      <c r="F11" s="235">
        <v>519</v>
      </c>
      <c r="G11" s="235">
        <v>357</v>
      </c>
      <c r="H11" s="235">
        <v>304</v>
      </c>
      <c r="I11" s="235">
        <v>329</v>
      </c>
      <c r="J11" s="208"/>
      <c r="K11" s="208"/>
      <c r="L11" s="208"/>
      <c r="M11" s="208"/>
      <c r="N11" s="208"/>
      <c r="O11" s="208"/>
      <c r="R11" s="213" t="s">
        <v>217</v>
      </c>
      <c r="S11" s="207">
        <v>329</v>
      </c>
      <c r="T11" s="221">
        <f>+S11/S15*100</f>
        <v>3.2606541129831514</v>
      </c>
      <c r="V11" s="213" t="s">
        <v>217</v>
      </c>
      <c r="W11" s="219">
        <v>3.3</v>
      </c>
    </row>
    <row r="12" spans="1:23" ht="71.25" customHeight="1">
      <c r="A12" s="243" t="s">
        <v>218</v>
      </c>
      <c r="B12" s="139">
        <v>230</v>
      </c>
      <c r="C12" s="139">
        <v>263</v>
      </c>
      <c r="D12" s="139">
        <v>233</v>
      </c>
      <c r="E12" s="139">
        <v>250</v>
      </c>
      <c r="F12" s="139">
        <v>211</v>
      </c>
      <c r="G12" s="139">
        <v>272</v>
      </c>
      <c r="H12" s="235">
        <v>255</v>
      </c>
      <c r="I12" s="139">
        <v>210</v>
      </c>
      <c r="J12" s="210"/>
      <c r="K12" s="210"/>
      <c r="L12" s="210"/>
      <c r="M12" s="210"/>
      <c r="N12" s="210"/>
      <c r="O12" s="210"/>
      <c r="R12" s="214" t="s">
        <v>219</v>
      </c>
      <c r="S12" s="48">
        <v>210</v>
      </c>
      <c r="T12" s="134">
        <f>+S12/S15*100</f>
        <v>2.0812685827552033</v>
      </c>
      <c r="V12" s="209" t="s">
        <v>218</v>
      </c>
      <c r="W12" s="23">
        <v>2.1</v>
      </c>
    </row>
    <row r="13" spans="1:23" ht="32.25" customHeight="1">
      <c r="A13" s="244" t="s">
        <v>138</v>
      </c>
      <c r="B13" s="139">
        <v>75</v>
      </c>
      <c r="C13" s="139">
        <v>364</v>
      </c>
      <c r="D13" s="139">
        <v>88</v>
      </c>
      <c r="E13" s="139">
        <v>69</v>
      </c>
      <c r="F13" s="139">
        <v>143</v>
      </c>
      <c r="G13" s="139">
        <v>132</v>
      </c>
      <c r="H13" s="235">
        <v>187</v>
      </c>
      <c r="I13" s="139">
        <v>304</v>
      </c>
      <c r="J13" s="210"/>
      <c r="K13" s="210"/>
      <c r="L13" s="210"/>
      <c r="M13" s="210"/>
      <c r="N13" s="210"/>
      <c r="O13" s="210"/>
      <c r="R13" s="214" t="s">
        <v>138</v>
      </c>
      <c r="S13" s="48">
        <v>304</v>
      </c>
      <c r="T13" s="134">
        <f>+S13/S15*100</f>
        <v>3.0128840436075324</v>
      </c>
      <c r="V13" s="214" t="s">
        <v>138</v>
      </c>
      <c r="W13" s="23">
        <v>3</v>
      </c>
    </row>
    <row r="14" spans="1:23" ht="32.25" customHeight="1">
      <c r="A14" s="244" t="s">
        <v>139</v>
      </c>
      <c r="B14" s="139">
        <v>4</v>
      </c>
      <c r="C14" s="139">
        <v>36</v>
      </c>
      <c r="D14" s="139">
        <v>34</v>
      </c>
      <c r="E14" s="139">
        <v>12</v>
      </c>
      <c r="F14" s="139">
        <v>48</v>
      </c>
      <c r="G14" s="139">
        <v>26</v>
      </c>
      <c r="H14" s="235">
        <v>27</v>
      </c>
      <c r="I14" s="139">
        <v>29</v>
      </c>
      <c r="J14" s="210"/>
      <c r="K14" s="210"/>
      <c r="L14" s="210"/>
      <c r="M14" s="210"/>
      <c r="N14" s="210"/>
      <c r="O14" s="210"/>
      <c r="Q14" s="208"/>
      <c r="R14" s="214" t="s">
        <v>139</v>
      </c>
      <c r="S14" s="48">
        <v>29</v>
      </c>
      <c r="T14" s="134">
        <f>+S14/S15*100</f>
        <v>0.28741328047571857</v>
      </c>
      <c r="V14" s="214" t="s">
        <v>139</v>
      </c>
      <c r="W14" s="23">
        <v>0.3</v>
      </c>
    </row>
    <row r="15" spans="1:23" ht="46.5" customHeight="1">
      <c r="A15" s="245" t="s">
        <v>221</v>
      </c>
      <c r="B15" s="237">
        <v>9537</v>
      </c>
      <c r="C15" s="237">
        <v>10164</v>
      </c>
      <c r="D15" s="237">
        <v>9886</v>
      </c>
      <c r="E15" s="237">
        <v>11003</v>
      </c>
      <c r="F15" s="237">
        <v>12448</v>
      </c>
      <c r="G15" s="237">
        <v>13101</v>
      </c>
      <c r="H15" s="237">
        <v>12260</v>
      </c>
      <c r="I15" s="237">
        <v>10090</v>
      </c>
      <c r="J15" s="210"/>
      <c r="K15" s="210"/>
      <c r="L15" s="210"/>
      <c r="M15" s="210"/>
      <c r="N15" s="210"/>
      <c r="O15" s="210"/>
      <c r="R15" s="214" t="s">
        <v>6</v>
      </c>
      <c r="S15" s="48">
        <f>SUM(S7:S14)</f>
        <v>10090</v>
      </c>
      <c r="T15" s="134">
        <f>SUM(T7:T14)</f>
        <v>99.999999999999986</v>
      </c>
      <c r="V15" s="222"/>
    </row>
    <row r="16" spans="1:23" ht="15">
      <c r="A16" s="330" t="s">
        <v>267</v>
      </c>
      <c r="B16" s="246"/>
      <c r="C16" s="246"/>
      <c r="D16" s="246"/>
      <c r="E16" s="246"/>
      <c r="F16" s="246"/>
      <c r="G16" s="246"/>
      <c r="H16" s="247"/>
      <c r="I16" s="246"/>
      <c r="J16" s="210"/>
      <c r="K16" s="210"/>
      <c r="L16" s="210"/>
      <c r="M16" s="210"/>
      <c r="N16" s="210"/>
      <c r="O16" s="210"/>
    </row>
    <row r="17" spans="1:15" ht="15.75">
      <c r="A17" s="1"/>
      <c r="B17" s="15"/>
      <c r="C17" s="15"/>
      <c r="D17" s="15"/>
      <c r="E17" s="15"/>
      <c r="F17" s="15"/>
      <c r="G17" s="15"/>
      <c r="H17" s="15"/>
      <c r="I17" s="15"/>
    </row>
    <row r="19" spans="1:15" ht="15">
      <c r="A19" s="222"/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</row>
    <row r="20" spans="1:15" ht="15">
      <c r="A20" s="222"/>
      <c r="B20" s="224"/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</row>
    <row r="21" spans="1:15" ht="15">
      <c r="A21" s="222"/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</row>
    <row r="22" spans="1:15" ht="15">
      <c r="A22" s="222"/>
      <c r="B22" s="224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</row>
    <row r="23" spans="1:15" ht="15">
      <c r="A23" s="222"/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</row>
    <row r="24" spans="1:15" ht="15">
      <c r="A24" s="222"/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</row>
    <row r="25" spans="1:15" ht="15">
      <c r="A25" s="222"/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</row>
    <row r="26" spans="1:15" ht="15">
      <c r="A26" s="222"/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</row>
    <row r="27" spans="1:15" ht="15">
      <c r="A27" s="222"/>
      <c r="B27" s="224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</row>
    <row r="28" spans="1:15" ht="15">
      <c r="A28" s="222"/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</row>
    <row r="29" spans="1:15" ht="15">
      <c r="A29" s="222"/>
      <c r="B29" s="224"/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</row>
    <row r="30" spans="1:15" ht="15">
      <c r="A30" s="222"/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</row>
    <row r="31" spans="1:15" ht="15">
      <c r="A31" s="222"/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</row>
    <row r="32" spans="1:15" ht="15">
      <c r="A32" s="222"/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</row>
    <row r="33" spans="1:15" ht="15">
      <c r="A33" s="222"/>
      <c r="B33" s="224"/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</row>
    <row r="34" spans="1:15" ht="15">
      <c r="A34" s="222"/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</row>
    <row r="35" spans="1:15" ht="15">
      <c r="A35" s="222"/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</row>
    <row r="36" spans="1:15" ht="15">
      <c r="A36" s="222"/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</row>
    <row r="37" spans="1:15" ht="15">
      <c r="A37" s="222"/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</row>
    <row r="38" spans="1:15" ht="15">
      <c r="A38" s="222"/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</row>
    <row r="39" spans="1:15" ht="15">
      <c r="A39" s="222"/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</row>
    <row r="40" spans="1:15" ht="15">
      <c r="A40" s="222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</row>
    <row r="41" spans="1:15" ht="15">
      <c r="A41" s="222"/>
      <c r="B41" s="224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5" ht="15">
      <c r="A42" s="222"/>
      <c r="B42" s="224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</row>
    <row r="43" spans="1:15" ht="15">
      <c r="A43" s="222"/>
      <c r="B43" s="224"/>
      <c r="C43" s="224"/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</row>
    <row r="44" spans="1:15" ht="15">
      <c r="A44" s="222"/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</row>
    <row r="45" spans="1:15" ht="15">
      <c r="A45" s="222"/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</row>
    <row r="46" spans="1:15" ht="15">
      <c r="A46" s="222"/>
      <c r="B46" s="224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</row>
    <row r="47" spans="1:15" ht="15">
      <c r="A47" s="222"/>
      <c r="B47" s="224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</row>
    <row r="48" spans="1:15" ht="15">
      <c r="A48" s="222"/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</row>
    <row r="49" spans="1:15" ht="15">
      <c r="A49" s="222"/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</row>
    <row r="50" spans="1:15" ht="15">
      <c r="A50" s="222"/>
      <c r="B50" s="224"/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</row>
    <row r="51" spans="1:15" ht="15">
      <c r="A51" s="222"/>
      <c r="B51" s="224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</row>
    <row r="52" spans="1:15" ht="15">
      <c r="A52" s="222"/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</row>
    <row r="53" spans="1:15" ht="15">
      <c r="A53" s="222"/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</row>
    <row r="54" spans="1:15" ht="15">
      <c r="A54" s="222"/>
      <c r="B54" s="224"/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</row>
    <row r="55" spans="1:15" ht="15">
      <c r="A55" s="222"/>
      <c r="B55" s="224"/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</row>
    <row r="56" spans="1:15" ht="15">
      <c r="A56" s="222"/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</row>
    <row r="57" spans="1:15" ht="15">
      <c r="A57" s="222"/>
      <c r="B57" s="224"/>
      <c r="C57" s="224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</row>
    <row r="58" spans="1:15" ht="15">
      <c r="A58" s="222"/>
      <c r="B58" s="224"/>
      <c r="C58" s="224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</row>
    <row r="59" spans="1:15" ht="15">
      <c r="A59" s="222"/>
      <c r="B59" s="224"/>
      <c r="C59" s="224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</row>
    <row r="60" spans="1:15" ht="15">
      <c r="A60" s="222"/>
      <c r="B60" s="224"/>
      <c r="C60" s="224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</row>
    <row r="61" spans="1:15" ht="15">
      <c r="A61" s="222"/>
      <c r="B61" s="224"/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</row>
    <row r="62" spans="1:15" ht="15">
      <c r="A62" s="222"/>
      <c r="B62" s="224"/>
      <c r="C62" s="224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</row>
    <row r="63" spans="1:15" ht="15">
      <c r="A63" s="222"/>
      <c r="B63" s="224"/>
      <c r="C63" s="224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</row>
    <row r="64" spans="1:15" ht="23.25">
      <c r="A64" s="399" t="s">
        <v>220</v>
      </c>
      <c r="B64" s="429"/>
      <c r="C64" s="429"/>
      <c r="D64" s="429"/>
      <c r="E64" s="429"/>
      <c r="F64" s="429"/>
      <c r="G64" s="429"/>
      <c r="H64" s="429"/>
      <c r="I64" s="429"/>
      <c r="J64" s="224"/>
      <c r="K64" s="224"/>
      <c r="L64" s="224"/>
      <c r="M64" s="224"/>
      <c r="N64" s="224"/>
      <c r="O64" s="224"/>
    </row>
    <row r="65" spans="1:25" ht="23.25">
      <c r="A65" s="399" t="s">
        <v>229</v>
      </c>
      <c r="B65" s="429"/>
      <c r="C65" s="429"/>
      <c r="D65" s="429"/>
      <c r="E65" s="429"/>
      <c r="F65" s="429"/>
      <c r="G65" s="429"/>
      <c r="H65" s="429"/>
      <c r="I65" s="429"/>
      <c r="J65" s="224"/>
      <c r="K65" s="224"/>
      <c r="L65" s="224"/>
      <c r="M65" s="224"/>
      <c r="N65" s="224"/>
      <c r="O65" s="224"/>
    </row>
    <row r="66" spans="1:25" ht="23.25">
      <c r="A66" s="238"/>
      <c r="B66" s="239"/>
      <c r="C66" s="239"/>
      <c r="D66" s="239"/>
      <c r="E66" s="239"/>
      <c r="F66" s="239"/>
      <c r="G66" s="239"/>
      <c r="H66" s="239"/>
      <c r="I66" s="239"/>
      <c r="J66" s="224"/>
      <c r="K66" s="224"/>
      <c r="L66" s="224"/>
      <c r="M66" s="224"/>
      <c r="N66" s="224"/>
      <c r="O66" s="224"/>
    </row>
    <row r="68" spans="1:25" ht="34.5" customHeight="1">
      <c r="A68" s="249" t="s">
        <v>213</v>
      </c>
      <c r="B68" s="249">
        <v>2006</v>
      </c>
      <c r="C68" s="249">
        <v>2007</v>
      </c>
      <c r="D68" s="249">
        <v>2008</v>
      </c>
      <c r="E68" s="249">
        <v>2009</v>
      </c>
      <c r="F68" s="249">
        <v>2010</v>
      </c>
      <c r="G68" s="249">
        <v>2011</v>
      </c>
      <c r="H68" s="249">
        <v>2012</v>
      </c>
      <c r="I68" s="250">
        <v>2013</v>
      </c>
      <c r="J68" s="206"/>
      <c r="K68" s="206"/>
      <c r="L68" s="206"/>
      <c r="M68" s="206"/>
      <c r="N68" s="206"/>
      <c r="O68" s="206"/>
    </row>
    <row r="69" spans="1:25" s="225" customFormat="1" ht="36" customHeight="1">
      <c r="A69" s="242" t="s">
        <v>215</v>
      </c>
      <c r="B69" s="235">
        <v>6215</v>
      </c>
      <c r="C69" s="235">
        <v>6515</v>
      </c>
      <c r="D69" s="235">
        <v>7227</v>
      </c>
      <c r="E69" s="235">
        <v>8629</v>
      </c>
      <c r="F69" s="235">
        <v>10354</v>
      </c>
      <c r="G69" s="235">
        <v>8531</v>
      </c>
      <c r="H69" s="235">
        <v>9933</v>
      </c>
      <c r="I69" s="235">
        <v>8506</v>
      </c>
      <c r="J69" s="208"/>
      <c r="K69" s="208"/>
      <c r="L69" s="208"/>
      <c r="M69" s="208"/>
      <c r="N69" s="208"/>
      <c r="O69" s="208"/>
      <c r="P69" s="220"/>
      <c r="Q69" s="220"/>
      <c r="R69" s="220"/>
      <c r="S69" s="220"/>
      <c r="T69" s="220"/>
      <c r="U69" s="220"/>
      <c r="V69" s="220"/>
      <c r="W69" s="220"/>
      <c r="X69" s="220"/>
      <c r="Y69" s="220"/>
    </row>
    <row r="70" spans="1:25" ht="36" customHeight="1">
      <c r="A70" s="242" t="s">
        <v>134</v>
      </c>
      <c r="B70" s="235">
        <v>4125</v>
      </c>
      <c r="C70" s="235">
        <v>4617</v>
      </c>
      <c r="D70" s="235">
        <v>5219</v>
      </c>
      <c r="E70" s="235">
        <v>7388</v>
      </c>
      <c r="F70" s="235">
        <v>7602</v>
      </c>
      <c r="G70" s="235">
        <v>7428</v>
      </c>
      <c r="H70" s="235">
        <v>9011</v>
      </c>
      <c r="I70" s="235">
        <v>9012</v>
      </c>
      <c r="J70" s="208"/>
      <c r="K70" s="208"/>
      <c r="L70" s="208"/>
      <c r="M70" s="208"/>
      <c r="N70" s="208"/>
      <c r="O70" s="208"/>
    </row>
    <row r="71" spans="1:25" ht="36" customHeight="1">
      <c r="A71" s="242" t="s">
        <v>216</v>
      </c>
      <c r="B71" s="235">
        <v>2055</v>
      </c>
      <c r="C71" s="235">
        <v>2258</v>
      </c>
      <c r="D71" s="235">
        <v>2135</v>
      </c>
      <c r="E71" s="235">
        <v>2295</v>
      </c>
      <c r="F71" s="235">
        <v>2625</v>
      </c>
      <c r="G71" s="235">
        <v>2750</v>
      </c>
      <c r="H71" s="235">
        <v>3884</v>
      </c>
      <c r="I71" s="235">
        <v>3320</v>
      </c>
      <c r="J71" s="208"/>
      <c r="K71" s="208"/>
      <c r="L71" s="208"/>
      <c r="M71" s="208"/>
      <c r="N71" s="208"/>
      <c r="O71" s="208"/>
    </row>
    <row r="72" spans="1:25" ht="36" customHeight="1">
      <c r="A72" s="242" t="s">
        <v>217</v>
      </c>
      <c r="B72" s="235">
        <v>484</v>
      </c>
      <c r="C72" s="235">
        <v>672</v>
      </c>
      <c r="D72" s="235">
        <v>369</v>
      </c>
      <c r="E72" s="235">
        <v>506</v>
      </c>
      <c r="F72" s="235">
        <v>695</v>
      </c>
      <c r="G72" s="235">
        <v>490</v>
      </c>
      <c r="H72" s="235">
        <v>496</v>
      </c>
      <c r="I72" s="235">
        <v>738</v>
      </c>
      <c r="J72" s="208"/>
      <c r="K72" s="208"/>
      <c r="L72" s="208"/>
      <c r="M72" s="208"/>
      <c r="N72" s="208"/>
      <c r="O72" s="208"/>
    </row>
    <row r="73" spans="1:25" ht="36" customHeight="1">
      <c r="A73" s="242" t="s">
        <v>137</v>
      </c>
      <c r="B73" s="235">
        <v>436</v>
      </c>
      <c r="C73" s="235">
        <v>571</v>
      </c>
      <c r="D73" s="235">
        <v>967</v>
      </c>
      <c r="E73" s="235">
        <v>1178</v>
      </c>
      <c r="F73" s="235">
        <v>1172</v>
      </c>
      <c r="G73" s="235">
        <v>1046</v>
      </c>
      <c r="H73" s="235">
        <v>1471</v>
      </c>
      <c r="I73" s="235">
        <v>1633</v>
      </c>
      <c r="J73" s="208"/>
      <c r="K73" s="208"/>
      <c r="L73" s="208"/>
      <c r="M73" s="208"/>
      <c r="N73" s="208"/>
      <c r="O73" s="208"/>
    </row>
    <row r="74" spans="1:25" ht="72">
      <c r="A74" s="251" t="s">
        <v>219</v>
      </c>
      <c r="B74" s="235">
        <v>230</v>
      </c>
      <c r="C74" s="235">
        <v>263</v>
      </c>
      <c r="D74" s="235">
        <v>233</v>
      </c>
      <c r="E74" s="235">
        <v>250</v>
      </c>
      <c r="F74" s="235">
        <v>211</v>
      </c>
      <c r="G74" s="235">
        <v>272</v>
      </c>
      <c r="H74" s="235">
        <v>255</v>
      </c>
      <c r="I74" s="235">
        <v>210</v>
      </c>
      <c r="J74" s="208"/>
      <c r="K74" s="208"/>
      <c r="L74" s="208"/>
      <c r="M74" s="208"/>
      <c r="N74" s="208"/>
      <c r="O74" s="208"/>
    </row>
    <row r="75" spans="1:25" ht="36.75" customHeight="1">
      <c r="A75" s="242" t="s">
        <v>138</v>
      </c>
      <c r="B75" s="235">
        <v>75</v>
      </c>
      <c r="C75" s="235">
        <v>364</v>
      </c>
      <c r="D75" s="235">
        <v>88</v>
      </c>
      <c r="E75" s="235">
        <v>69</v>
      </c>
      <c r="F75" s="235">
        <v>143</v>
      </c>
      <c r="G75" s="235">
        <v>132</v>
      </c>
      <c r="H75" s="235">
        <v>187</v>
      </c>
      <c r="I75" s="235">
        <v>304</v>
      </c>
      <c r="J75" s="208"/>
      <c r="K75" s="208"/>
      <c r="L75" s="208"/>
      <c r="M75" s="208"/>
      <c r="N75" s="208"/>
      <c r="O75" s="208"/>
    </row>
    <row r="76" spans="1:25" ht="36.75" customHeight="1">
      <c r="A76" s="242" t="s">
        <v>139</v>
      </c>
      <c r="B76" s="235">
        <v>4</v>
      </c>
      <c r="C76" s="235">
        <v>36</v>
      </c>
      <c r="D76" s="235">
        <v>34</v>
      </c>
      <c r="E76" s="235">
        <v>12</v>
      </c>
      <c r="F76" s="235">
        <v>48</v>
      </c>
      <c r="G76" s="235">
        <v>26</v>
      </c>
      <c r="H76" s="235">
        <v>27</v>
      </c>
      <c r="I76" s="235">
        <v>29</v>
      </c>
      <c r="J76" s="208"/>
      <c r="K76" s="208"/>
      <c r="L76" s="208"/>
      <c r="M76" s="208"/>
      <c r="N76" s="208"/>
      <c r="O76" s="208"/>
    </row>
    <row r="77" spans="1:25" ht="36.75" customHeight="1">
      <c r="A77" s="249" t="s">
        <v>6</v>
      </c>
      <c r="B77" s="236">
        <f t="shared" ref="B77:I77" si="0">SUM(B69:B76)</f>
        <v>13624</v>
      </c>
      <c r="C77" s="236">
        <f t="shared" si="0"/>
        <v>15296</v>
      </c>
      <c r="D77" s="236">
        <f t="shared" si="0"/>
        <v>16272</v>
      </c>
      <c r="E77" s="236">
        <f t="shared" si="0"/>
        <v>20327</v>
      </c>
      <c r="F77" s="236">
        <f t="shared" si="0"/>
        <v>22850</v>
      </c>
      <c r="G77" s="236">
        <f t="shared" si="0"/>
        <v>20675</v>
      </c>
      <c r="H77" s="236">
        <f t="shared" si="0"/>
        <v>25264</v>
      </c>
      <c r="I77" s="236">
        <f t="shared" si="0"/>
        <v>23752</v>
      </c>
      <c r="J77" s="208"/>
      <c r="K77" s="208"/>
      <c r="L77" s="208"/>
      <c r="M77" s="208"/>
      <c r="N77" s="208"/>
      <c r="O77" s="208"/>
    </row>
    <row r="78" spans="1:25" ht="15">
      <c r="A78" s="330" t="s">
        <v>267</v>
      </c>
      <c r="B78" s="15"/>
      <c r="C78" s="15"/>
      <c r="D78" s="15"/>
      <c r="E78" s="15"/>
      <c r="F78" s="15"/>
      <c r="G78" s="15"/>
      <c r="H78" s="15"/>
      <c r="I78" s="15"/>
    </row>
    <row r="79" spans="1:25" ht="15.75">
      <c r="A79" s="1"/>
      <c r="B79" s="15"/>
      <c r="C79" s="15"/>
      <c r="D79" s="15"/>
      <c r="E79" s="15"/>
      <c r="F79" s="15"/>
      <c r="G79" s="15"/>
      <c r="H79" s="15"/>
      <c r="I79" s="15"/>
    </row>
    <row r="81" spans="14:23" ht="30">
      <c r="O81" s="219"/>
      <c r="P81" s="212">
        <v>2013</v>
      </c>
      <c r="Q81" s="2">
        <v>2013</v>
      </c>
      <c r="U81" s="228"/>
      <c r="V81" s="229"/>
      <c r="W81" s="47" t="s">
        <v>214</v>
      </c>
    </row>
    <row r="82" spans="14:23" ht="15">
      <c r="N82" s="15" t="s">
        <v>224</v>
      </c>
      <c r="O82" s="213" t="s">
        <v>215</v>
      </c>
      <c r="P82" s="207">
        <f t="shared" ref="P82:P89" si="1">+I69</f>
        <v>8506</v>
      </c>
      <c r="Q82" s="248">
        <f>+P82/$P$90</f>
        <v>0.35811721118221623</v>
      </c>
      <c r="U82" s="230" t="s">
        <v>215</v>
      </c>
      <c r="V82" s="231"/>
      <c r="W82" s="6">
        <v>35.799999999999997</v>
      </c>
    </row>
    <row r="83" spans="14:23" ht="15">
      <c r="N83" s="15" t="s">
        <v>225</v>
      </c>
      <c r="O83" s="213" t="s">
        <v>134</v>
      </c>
      <c r="P83" s="207">
        <f t="shared" si="1"/>
        <v>9012</v>
      </c>
      <c r="Q83" s="248">
        <f t="shared" ref="Q83:Q89" si="2">+P83/$P$90</f>
        <v>0.37942068036375887</v>
      </c>
      <c r="U83" s="230" t="s">
        <v>134</v>
      </c>
      <c r="V83" s="231"/>
      <c r="W83" s="6">
        <v>37.9</v>
      </c>
    </row>
    <row r="84" spans="14:23" ht="15">
      <c r="N84" s="15" t="s">
        <v>4</v>
      </c>
      <c r="O84" s="213" t="s">
        <v>135</v>
      </c>
      <c r="P84" s="207">
        <f t="shared" si="1"/>
        <v>3320</v>
      </c>
      <c r="Q84" s="248">
        <f t="shared" si="2"/>
        <v>0.13977770293027955</v>
      </c>
      <c r="U84" s="230" t="s">
        <v>135</v>
      </c>
      <c r="V84" s="231"/>
      <c r="W84" s="226">
        <v>14</v>
      </c>
    </row>
    <row r="85" spans="14:23" ht="15">
      <c r="N85" s="15" t="s">
        <v>5</v>
      </c>
      <c r="O85" s="213" t="s">
        <v>217</v>
      </c>
      <c r="P85" s="207">
        <f t="shared" si="1"/>
        <v>738</v>
      </c>
      <c r="Q85" s="248">
        <f t="shared" si="2"/>
        <v>3.1071067699562142E-2</v>
      </c>
      <c r="U85" s="232" t="s">
        <v>217</v>
      </c>
      <c r="V85" s="223"/>
      <c r="W85" s="226">
        <v>3.1</v>
      </c>
    </row>
    <row r="86" spans="14:23" ht="15">
      <c r="N86" s="15" t="s">
        <v>226</v>
      </c>
      <c r="O86" s="213" t="s">
        <v>137</v>
      </c>
      <c r="P86" s="207">
        <f t="shared" si="1"/>
        <v>1633</v>
      </c>
      <c r="Q86" s="248">
        <f t="shared" si="2"/>
        <v>6.8752105085887499E-2</v>
      </c>
      <c r="U86" s="230" t="s">
        <v>137</v>
      </c>
      <c r="V86" s="231"/>
      <c r="W86" s="226">
        <v>6.9</v>
      </c>
    </row>
    <row r="87" spans="14:23" ht="15" customHeight="1">
      <c r="N87" s="15" t="s">
        <v>29</v>
      </c>
      <c r="O87" s="213" t="s">
        <v>218</v>
      </c>
      <c r="P87" s="207">
        <f t="shared" si="1"/>
        <v>210</v>
      </c>
      <c r="Q87" s="248">
        <f t="shared" si="2"/>
        <v>8.8413607275176827E-3</v>
      </c>
      <c r="U87" s="233" t="s">
        <v>218</v>
      </c>
      <c r="V87" s="234"/>
      <c r="W87" s="226">
        <v>0.9</v>
      </c>
    </row>
    <row r="88" spans="14:23" ht="15">
      <c r="N88" s="15" t="s">
        <v>227</v>
      </c>
      <c r="O88" s="213" t="s">
        <v>138</v>
      </c>
      <c r="P88" s="207">
        <f t="shared" si="1"/>
        <v>304</v>
      </c>
      <c r="Q88" s="248">
        <f t="shared" si="2"/>
        <v>1.2798922196025598E-2</v>
      </c>
      <c r="U88" s="230" t="s">
        <v>138</v>
      </c>
      <c r="V88" s="231"/>
      <c r="W88" s="226">
        <v>1.3</v>
      </c>
    </row>
    <row r="89" spans="14:23" ht="15">
      <c r="N89" s="15" t="s">
        <v>228</v>
      </c>
      <c r="O89" s="213" t="s">
        <v>139</v>
      </c>
      <c r="P89" s="207">
        <f t="shared" si="1"/>
        <v>29</v>
      </c>
      <c r="Q89" s="248">
        <f t="shared" si="2"/>
        <v>1.220949814752442E-3</v>
      </c>
      <c r="U89" s="211" t="s">
        <v>139</v>
      </c>
      <c r="V89" s="211"/>
      <c r="W89" s="226">
        <v>0.1</v>
      </c>
    </row>
    <row r="90" spans="14:23" ht="15">
      <c r="O90" s="213" t="s">
        <v>6</v>
      </c>
      <c r="P90" s="207">
        <f>SUM(P82:P89)</f>
        <v>23752</v>
      </c>
      <c r="Q90" s="2">
        <f>SUM(Q82:Q89)</f>
        <v>1.0000000000000002</v>
      </c>
      <c r="U90" s="223"/>
      <c r="V90" s="223"/>
      <c r="W90" s="227"/>
    </row>
  </sheetData>
  <mergeCells count="4">
    <mergeCell ref="A64:I64"/>
    <mergeCell ref="A65:I65"/>
    <mergeCell ref="A3:J3"/>
    <mergeCell ref="A4:J4"/>
  </mergeCells>
  <pageMargins left="0.31496062992125984" right="0.31496062992125984" top="0.35433070866141736" bottom="0.35433070866141736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FF"/>
  </sheetPr>
  <dimension ref="A3:K15"/>
  <sheetViews>
    <sheetView topLeftCell="A10" workbookViewId="0">
      <selection activeCell="C6" sqref="C6"/>
    </sheetView>
  </sheetViews>
  <sheetFormatPr baseColWidth="10" defaultRowHeight="12.75"/>
  <cols>
    <col min="1" max="1" width="26.5703125" style="2" customWidth="1"/>
    <col min="2" max="11" width="15.140625" style="2" customWidth="1"/>
    <col min="12" max="16" width="10.140625" style="2" customWidth="1"/>
    <col min="17" max="22" width="8.140625" style="2" customWidth="1"/>
    <col min="23" max="16384" width="11.42578125" style="2"/>
  </cols>
  <sheetData>
    <row r="3" spans="1:11" ht="56.25" customHeight="1">
      <c r="A3" s="397" t="s">
        <v>18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</row>
    <row r="4" spans="1:11" ht="26.25">
      <c r="A4" s="108"/>
    </row>
    <row r="5" spans="1:11" ht="26.25">
      <c r="A5" s="108"/>
    </row>
    <row r="6" spans="1:11" ht="57" customHeight="1">
      <c r="A6" s="99" t="s">
        <v>12</v>
      </c>
      <c r="B6" s="99">
        <v>2006</v>
      </c>
      <c r="C6" s="99">
        <v>2007</v>
      </c>
      <c r="D6" s="99">
        <v>2008</v>
      </c>
      <c r="E6" s="99">
        <v>2009</v>
      </c>
      <c r="F6" s="99">
        <v>2010</v>
      </c>
      <c r="G6" s="99">
        <v>2011</v>
      </c>
      <c r="H6" s="99">
        <v>2012</v>
      </c>
      <c r="I6" s="99">
        <v>2013</v>
      </c>
      <c r="J6" s="99">
        <v>2014</v>
      </c>
      <c r="K6" s="99">
        <v>2015</v>
      </c>
    </row>
    <row r="7" spans="1:11" ht="117" customHeight="1">
      <c r="A7" s="100" t="s">
        <v>0</v>
      </c>
      <c r="B7" s="101">
        <v>60522</v>
      </c>
      <c r="C7" s="101">
        <v>68884</v>
      </c>
      <c r="D7" s="101">
        <v>76782</v>
      </c>
      <c r="E7" s="101">
        <v>84593</v>
      </c>
      <c r="F7" s="101">
        <v>97828</v>
      </c>
      <c r="G7" s="101">
        <v>114739</v>
      </c>
      <c r="H7" s="101">
        <v>133064</v>
      </c>
      <c r="I7" s="101">
        <v>146838</v>
      </c>
      <c r="J7" s="101">
        <v>156483</v>
      </c>
      <c r="K7" s="101">
        <v>168002</v>
      </c>
    </row>
    <row r="8" spans="1:11" ht="117" customHeight="1">
      <c r="A8" s="100" t="s">
        <v>1</v>
      </c>
      <c r="B8" s="101">
        <v>25114</v>
      </c>
      <c r="C8" s="101">
        <v>26786</v>
      </c>
      <c r="D8" s="101">
        <v>33524</v>
      </c>
      <c r="E8" s="101">
        <v>35026</v>
      </c>
      <c r="F8" s="101">
        <v>46076</v>
      </c>
      <c r="G8" s="101">
        <v>52860</v>
      </c>
      <c r="H8" s="101">
        <v>52860</v>
      </c>
      <c r="I8" s="101">
        <v>60820</v>
      </c>
      <c r="J8" s="101">
        <v>56519</v>
      </c>
      <c r="K8" s="101">
        <v>57071</v>
      </c>
    </row>
    <row r="9" spans="1:11" ht="117" customHeight="1">
      <c r="A9" s="102" t="s">
        <v>7</v>
      </c>
      <c r="B9" s="103">
        <f>+B8/B7</f>
        <v>0.41495654472753707</v>
      </c>
      <c r="C9" s="103">
        <f t="shared" ref="C9:K9" si="0">+C8/C7</f>
        <v>0.38885662853492831</v>
      </c>
      <c r="D9" s="103">
        <f t="shared" si="0"/>
        <v>0.43661274777942749</v>
      </c>
      <c r="E9" s="103">
        <f t="shared" si="0"/>
        <v>0.4140531722482948</v>
      </c>
      <c r="F9" s="103">
        <f t="shared" si="0"/>
        <v>0.47098990064194302</v>
      </c>
      <c r="G9" s="103">
        <f t="shared" si="0"/>
        <v>0.4606977575192393</v>
      </c>
      <c r="H9" s="103">
        <f t="shared" si="0"/>
        <v>0.39725244994889675</v>
      </c>
      <c r="I9" s="103">
        <f t="shared" si="0"/>
        <v>0.41419795965621981</v>
      </c>
      <c r="J9" s="103">
        <f t="shared" si="0"/>
        <v>0.36118300390457747</v>
      </c>
      <c r="K9" s="103">
        <f t="shared" si="0"/>
        <v>0.33970428923465196</v>
      </c>
    </row>
    <row r="10" spans="1:11" ht="15">
      <c r="A10" s="98" t="s">
        <v>172</v>
      </c>
    </row>
    <row r="12" spans="1:11">
      <c r="A12" s="7"/>
    </row>
    <row r="15" spans="1:11">
      <c r="A15" s="13"/>
    </row>
  </sheetData>
  <mergeCells count="1">
    <mergeCell ref="A3:K3"/>
  </mergeCells>
  <pageMargins left="0.31496062992125984" right="0.31496062992125984" top="0.35433070866141736" bottom="0.55118110236220474" header="0.11811023622047245" footer="0.11811023622047245"/>
  <pageSetup paperSize="9" scale="80" orientation="landscape" horizontalDpi="4294967293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00FF"/>
  </sheetPr>
  <dimension ref="A2:K85"/>
  <sheetViews>
    <sheetView workbookViewId="0">
      <selection activeCell="C7" sqref="C7"/>
    </sheetView>
  </sheetViews>
  <sheetFormatPr baseColWidth="10" defaultRowHeight="12.75"/>
  <cols>
    <col min="1" max="1" width="22.5703125" style="2" customWidth="1"/>
    <col min="2" max="10" width="15.28515625" style="2" customWidth="1"/>
    <col min="11" max="16384" width="11.42578125" style="2"/>
  </cols>
  <sheetData>
    <row r="2" spans="1:10" ht="36.75" customHeight="1">
      <c r="A2" s="406" t="s">
        <v>276</v>
      </c>
      <c r="B2" s="406"/>
      <c r="C2" s="406"/>
      <c r="D2" s="406"/>
      <c r="E2" s="406"/>
      <c r="F2" s="406"/>
      <c r="G2" s="406"/>
      <c r="H2" s="406"/>
      <c r="I2" s="406"/>
      <c r="J2" s="406"/>
    </row>
    <row r="3" spans="1:10" ht="21" customHeight="1"/>
    <row r="4" spans="1:10" ht="21" customHeight="1"/>
    <row r="5" spans="1:10" ht="53.25" customHeight="1">
      <c r="A5" s="70" t="s">
        <v>70</v>
      </c>
      <c r="B5" s="43">
        <v>2006</v>
      </c>
      <c r="C5" s="43">
        <v>2007</v>
      </c>
      <c r="D5" s="43">
        <v>2008</v>
      </c>
      <c r="E5" s="43">
        <v>2009</v>
      </c>
      <c r="F5" s="43">
        <v>2010</v>
      </c>
      <c r="G5" s="43">
        <v>2011</v>
      </c>
      <c r="H5" s="43">
        <v>2012</v>
      </c>
      <c r="I5" s="43">
        <v>2013</v>
      </c>
      <c r="J5" s="385"/>
    </row>
    <row r="6" spans="1:10" ht="54">
      <c r="A6" s="71" t="s">
        <v>68</v>
      </c>
      <c r="B6" s="72">
        <f t="shared" ref="B6:I6" si="0">+B12*100000/B13</f>
        <v>279.58419633244711</v>
      </c>
      <c r="C6" s="72">
        <f t="shared" si="0"/>
        <v>315.6636716613142</v>
      </c>
      <c r="D6" s="72">
        <f t="shared" si="0"/>
        <v>326.2572447666227</v>
      </c>
      <c r="E6" s="72">
        <f t="shared" si="0"/>
        <v>349.42060196542707</v>
      </c>
      <c r="F6" s="72">
        <f t="shared" si="0"/>
        <v>369.71323162807971</v>
      </c>
      <c r="G6" s="72">
        <f t="shared" si="0"/>
        <v>411.69336468762032</v>
      </c>
      <c r="H6" s="72">
        <f t="shared" si="0"/>
        <v>421.66273985507951</v>
      </c>
      <c r="I6" s="72">
        <f t="shared" si="0"/>
        <v>440.39135929511076</v>
      </c>
      <c r="J6" s="386"/>
    </row>
    <row r="7" spans="1:10" ht="51.75" customHeight="1">
      <c r="A7" s="44" t="s">
        <v>67</v>
      </c>
      <c r="B7" s="73">
        <f>'[1]100 MILLES HAB'!J8</f>
        <v>39078</v>
      </c>
      <c r="C7" s="73">
        <f>'[1]100 MILLES HAB'!K8</f>
        <v>42353</v>
      </c>
      <c r="D7" s="73">
        <f>'[1]100 MILLES HAB'!L8</f>
        <v>42058</v>
      </c>
      <c r="E7" s="73">
        <v>44318</v>
      </c>
      <c r="F7" s="73">
        <v>47893</v>
      </c>
      <c r="G7" s="73">
        <v>52028</v>
      </c>
      <c r="H7" s="73">
        <v>53801</v>
      </c>
      <c r="I7" s="73">
        <v>56373</v>
      </c>
      <c r="J7" s="387"/>
    </row>
    <row r="8" spans="1:10" ht="51.75" customHeight="1">
      <c r="A8" s="44" t="s">
        <v>22</v>
      </c>
      <c r="B8" s="73">
        <f>'[1]100 MILLES HAB'!J10</f>
        <v>838</v>
      </c>
      <c r="C8" s="73">
        <f>'[1]100 MILLES HAB'!K10</f>
        <v>896</v>
      </c>
      <c r="D8" s="73">
        <f>'[1]100 MILLES HAB'!L10</f>
        <v>1024</v>
      </c>
      <c r="E8" s="73">
        <v>1108</v>
      </c>
      <c r="F8" s="73">
        <v>1241</v>
      </c>
      <c r="G8" s="73">
        <v>1349</v>
      </c>
      <c r="H8" s="73">
        <v>1698</v>
      </c>
      <c r="I8" s="73">
        <v>2165</v>
      </c>
      <c r="J8" s="387"/>
    </row>
    <row r="9" spans="1:10" ht="51.75" customHeight="1">
      <c r="A9" s="44" t="s">
        <v>23</v>
      </c>
      <c r="B9" s="73">
        <f>'[1]100 MILLES HAB'!J9</f>
        <v>41</v>
      </c>
      <c r="C9" s="73">
        <f>'[1]100 MILLES HAB'!K9</f>
        <v>19</v>
      </c>
      <c r="D9" s="73">
        <v>21</v>
      </c>
      <c r="E9" s="73">
        <v>43</v>
      </c>
      <c r="F9" s="73">
        <v>44</v>
      </c>
      <c r="G9" s="73">
        <v>58</v>
      </c>
      <c r="H9" s="73">
        <v>55</v>
      </c>
      <c r="I9" s="73">
        <v>60</v>
      </c>
      <c r="J9" s="387"/>
    </row>
    <row r="10" spans="1:10" ht="51.75" customHeight="1">
      <c r="A10" s="44" t="s">
        <v>24</v>
      </c>
      <c r="B10" s="73">
        <f>'[1]100 MILLES HAB'!J11</f>
        <v>6319</v>
      </c>
      <c r="C10" s="73">
        <f>'[1]100 MILLES HAB'!K11</f>
        <v>6857</v>
      </c>
      <c r="D10" s="74">
        <v>7530</v>
      </c>
      <c r="E10" s="73">
        <v>7777</v>
      </c>
      <c r="F10" s="73">
        <v>7987</v>
      </c>
      <c r="G10" s="73">
        <v>10914</v>
      </c>
      <c r="H10" s="73">
        <v>13428</v>
      </c>
      <c r="I10" s="73">
        <v>14437</v>
      </c>
      <c r="J10" s="387"/>
    </row>
    <row r="11" spans="1:10" ht="51.75" customHeight="1">
      <c r="A11" s="44" t="s">
        <v>76</v>
      </c>
      <c r="B11" s="73">
        <v>3875</v>
      </c>
      <c r="C11" s="73">
        <v>8188</v>
      </c>
      <c r="D11" s="73">
        <v>11436</v>
      </c>
      <c r="E11" s="73">
        <v>15214</v>
      </c>
      <c r="F11" s="73">
        <v>17433</v>
      </c>
      <c r="G11" s="73">
        <v>21199</v>
      </c>
      <c r="H11" s="73">
        <v>21253</v>
      </c>
      <c r="I11" s="73">
        <v>24021</v>
      </c>
      <c r="J11" s="387"/>
    </row>
    <row r="12" spans="1:10" ht="46.5" customHeight="1">
      <c r="A12" s="43" t="s">
        <v>193</v>
      </c>
      <c r="B12" s="75">
        <f t="shared" ref="B12:I12" si="1">+B7+B8+B9+B10+B11</f>
        <v>50151</v>
      </c>
      <c r="C12" s="75">
        <f t="shared" si="1"/>
        <v>58313</v>
      </c>
      <c r="D12" s="75">
        <f t="shared" si="1"/>
        <v>62069</v>
      </c>
      <c r="E12" s="75">
        <f t="shared" si="1"/>
        <v>68460</v>
      </c>
      <c r="F12" s="75">
        <f t="shared" si="1"/>
        <v>74598</v>
      </c>
      <c r="G12" s="75">
        <f t="shared" si="1"/>
        <v>85548</v>
      </c>
      <c r="H12" s="75">
        <f t="shared" si="1"/>
        <v>90235</v>
      </c>
      <c r="I12" s="75">
        <f t="shared" si="1"/>
        <v>97056</v>
      </c>
      <c r="J12" s="150"/>
    </row>
    <row r="13" spans="1:10" ht="48.75" customHeight="1">
      <c r="A13" s="148" t="s">
        <v>69</v>
      </c>
      <c r="B13" s="149">
        <v>17937709.1616318</v>
      </c>
      <c r="C13" s="149">
        <v>18473142.535884175</v>
      </c>
      <c r="D13" s="149">
        <v>19024558.380120877</v>
      </c>
      <c r="E13" s="149">
        <v>19592433.76461634</v>
      </c>
      <c r="F13" s="149">
        <v>20177260.000000034</v>
      </c>
      <c r="G13" s="149">
        <v>20779543.062325299</v>
      </c>
      <c r="H13" s="149">
        <v>21399804.030826319</v>
      </c>
      <c r="I13" s="149">
        <v>22038579.538741991</v>
      </c>
      <c r="J13" s="150"/>
    </row>
    <row r="14" spans="1:10" ht="15.75" customHeight="1">
      <c r="A14" s="330" t="s">
        <v>267</v>
      </c>
      <c r="B14" s="150"/>
      <c r="C14" s="150"/>
      <c r="D14" s="150"/>
      <c r="E14" s="150"/>
      <c r="F14" s="150"/>
      <c r="G14" s="150"/>
      <c r="H14" s="150"/>
      <c r="I14" s="150"/>
      <c r="J14" s="150"/>
    </row>
    <row r="15" spans="1:10" ht="15.75">
      <c r="A15" s="107"/>
    </row>
    <row r="16" spans="1:10" ht="15.75">
      <c r="A16" s="1"/>
    </row>
    <row r="18" spans="1:11" ht="15">
      <c r="J18" s="26"/>
      <c r="K18" s="26"/>
    </row>
    <row r="20" spans="1:11" ht="15" customHeight="1"/>
    <row r="21" spans="1:11" ht="15" customHeight="1"/>
    <row r="22" spans="1:11" ht="23.25">
      <c r="A22" s="399" t="s">
        <v>194</v>
      </c>
      <c r="B22" s="399"/>
      <c r="C22" s="399"/>
      <c r="D22" s="399"/>
      <c r="E22" s="399"/>
      <c r="F22" s="399"/>
      <c r="G22" s="399"/>
      <c r="H22" s="399"/>
      <c r="I22" s="399"/>
      <c r="J22" s="399"/>
    </row>
    <row r="24" spans="1:11" ht="44.25" customHeight="1">
      <c r="A24" s="40" t="s">
        <v>77</v>
      </c>
      <c r="B24" s="52">
        <v>2006</v>
      </c>
      <c r="C24" s="52">
        <v>2007</v>
      </c>
      <c r="D24" s="52">
        <v>2008</v>
      </c>
      <c r="E24" s="52">
        <v>2009</v>
      </c>
      <c r="F24" s="52">
        <v>2010</v>
      </c>
      <c r="G24" s="52">
        <v>2011</v>
      </c>
      <c r="H24" s="52">
        <v>2012</v>
      </c>
      <c r="I24" s="52">
        <v>2013</v>
      </c>
    </row>
    <row r="25" spans="1:11" ht="33.75" customHeight="1">
      <c r="A25" s="76" t="s">
        <v>78</v>
      </c>
      <c r="B25" s="77">
        <v>0.58099999999999996</v>
      </c>
      <c r="C25" s="77">
        <v>0.58599999999999997</v>
      </c>
      <c r="D25" s="78">
        <v>0.55500000000000005</v>
      </c>
      <c r="E25" s="78">
        <v>0.57999999999999996</v>
      </c>
      <c r="F25" s="78">
        <v>0.53600000000000003</v>
      </c>
      <c r="G25" s="78">
        <v>0.53900000000000003</v>
      </c>
      <c r="H25" s="78">
        <v>0.52900000000000003</v>
      </c>
      <c r="I25" s="78">
        <v>0.498</v>
      </c>
    </row>
    <row r="26" spans="1:11" ht="33.75" customHeight="1">
      <c r="A26" s="76" t="s">
        <v>79</v>
      </c>
      <c r="B26" s="79">
        <v>0.16900000000000001</v>
      </c>
      <c r="C26" s="79">
        <v>0.16700000000000001</v>
      </c>
      <c r="D26" s="80">
        <v>0.182</v>
      </c>
      <c r="E26" s="80">
        <v>0.182</v>
      </c>
      <c r="F26" s="80">
        <v>0.154</v>
      </c>
      <c r="G26" s="80">
        <v>0.16500000000000001</v>
      </c>
      <c r="H26" s="80">
        <v>0.13700000000000001</v>
      </c>
      <c r="I26" s="80">
        <v>0.188</v>
      </c>
    </row>
    <row r="27" spans="1:11" ht="33.75" customHeight="1">
      <c r="A27" s="76" t="s">
        <v>80</v>
      </c>
      <c r="B27" s="79">
        <v>0.25</v>
      </c>
      <c r="C27" s="79">
        <v>0.247</v>
      </c>
      <c r="D27" s="80">
        <v>0.26300000000000001</v>
      </c>
      <c r="E27" s="80">
        <v>0.23799999999999999</v>
      </c>
      <c r="F27" s="80">
        <v>0.31</v>
      </c>
      <c r="G27" s="80">
        <v>0.29599999999999999</v>
      </c>
      <c r="H27" s="80">
        <v>0.33400000000000002</v>
      </c>
      <c r="I27" s="80">
        <v>0.314</v>
      </c>
    </row>
    <row r="28" spans="1:11" ht="33.75" customHeight="1">
      <c r="A28" s="40" t="s">
        <v>6</v>
      </c>
      <c r="B28" s="81">
        <f t="shared" ref="B28:I28" si="2">SUM(B25:B27)</f>
        <v>1</v>
      </c>
      <c r="C28" s="81">
        <f t="shared" si="2"/>
        <v>1</v>
      </c>
      <c r="D28" s="81">
        <f t="shared" si="2"/>
        <v>1</v>
      </c>
      <c r="E28" s="81">
        <f t="shared" si="2"/>
        <v>1</v>
      </c>
      <c r="F28" s="81">
        <f t="shared" si="2"/>
        <v>1</v>
      </c>
      <c r="G28" s="81">
        <f t="shared" si="2"/>
        <v>1</v>
      </c>
      <c r="H28" s="81">
        <f t="shared" si="2"/>
        <v>1</v>
      </c>
      <c r="I28" s="81">
        <f t="shared" si="2"/>
        <v>1</v>
      </c>
    </row>
    <row r="29" spans="1:11" ht="15">
      <c r="A29" s="330" t="s">
        <v>267</v>
      </c>
    </row>
    <row r="30" spans="1:11" ht="15.75">
      <c r="A30" s="1"/>
    </row>
    <row r="63" spans="1:10" ht="29.25" customHeight="1">
      <c r="A63" s="399" t="s">
        <v>277</v>
      </c>
      <c r="B63" s="399"/>
      <c r="C63" s="399"/>
      <c r="D63" s="399"/>
      <c r="E63" s="399"/>
      <c r="F63" s="399"/>
      <c r="G63" s="399"/>
      <c r="H63" s="399"/>
      <c r="I63" s="399"/>
      <c r="J63" s="399"/>
    </row>
    <row r="66" spans="1:10" ht="36.75" customHeight="1">
      <c r="A66" s="40" t="s">
        <v>145</v>
      </c>
      <c r="B66" s="52">
        <v>2006</v>
      </c>
      <c r="C66" s="52">
        <v>2007</v>
      </c>
      <c r="D66" s="52">
        <v>2008</v>
      </c>
      <c r="E66" s="52">
        <v>2009</v>
      </c>
      <c r="F66" s="52">
        <v>2010</v>
      </c>
      <c r="G66" s="52">
        <v>2011</v>
      </c>
      <c r="H66" s="52">
        <v>2012</v>
      </c>
      <c r="I66" s="52">
        <v>2013</v>
      </c>
      <c r="J66" s="344"/>
    </row>
    <row r="67" spans="1:10" ht="42.75" customHeight="1">
      <c r="A67" s="82" t="s">
        <v>25</v>
      </c>
      <c r="B67" s="84">
        <v>46276</v>
      </c>
      <c r="C67" s="84">
        <v>50125</v>
      </c>
      <c r="D67" s="84">
        <v>50633</v>
      </c>
      <c r="E67" s="84">
        <v>53246</v>
      </c>
      <c r="F67" s="84">
        <v>57165</v>
      </c>
      <c r="G67" s="84">
        <v>64349</v>
      </c>
      <c r="H67" s="84">
        <v>68982</v>
      </c>
      <c r="I67" s="84">
        <v>73035</v>
      </c>
      <c r="J67" s="362"/>
    </row>
    <row r="68" spans="1:10" ht="42.75" customHeight="1">
      <c r="A68" s="82" t="s">
        <v>26</v>
      </c>
      <c r="B68" s="84">
        <v>3875</v>
      </c>
      <c r="C68" s="84">
        <v>8188</v>
      </c>
      <c r="D68" s="84">
        <v>11436</v>
      </c>
      <c r="E68" s="84">
        <v>15214</v>
      </c>
      <c r="F68" s="84">
        <v>17433</v>
      </c>
      <c r="G68" s="84">
        <v>21199</v>
      </c>
      <c r="H68" s="84">
        <v>21253</v>
      </c>
      <c r="I68" s="84">
        <v>24021</v>
      </c>
      <c r="J68" s="362"/>
    </row>
    <row r="69" spans="1:10" ht="42.75" customHeight="1">
      <c r="A69" s="40" t="s">
        <v>6</v>
      </c>
      <c r="B69" s="45">
        <f t="shared" ref="B69:I69" si="3">+B68+B67</f>
        <v>50151</v>
      </c>
      <c r="C69" s="45">
        <f t="shared" si="3"/>
        <v>58313</v>
      </c>
      <c r="D69" s="45">
        <f t="shared" si="3"/>
        <v>62069</v>
      </c>
      <c r="E69" s="45">
        <f t="shared" si="3"/>
        <v>68460</v>
      </c>
      <c r="F69" s="45">
        <f t="shared" si="3"/>
        <v>74598</v>
      </c>
      <c r="G69" s="45">
        <f t="shared" si="3"/>
        <v>85548</v>
      </c>
      <c r="H69" s="45">
        <f t="shared" si="3"/>
        <v>90235</v>
      </c>
      <c r="I69" s="45">
        <f t="shared" si="3"/>
        <v>97056</v>
      </c>
      <c r="J69" s="89"/>
    </row>
    <row r="70" spans="1:10" ht="45.75" customHeight="1">
      <c r="A70" s="148" t="s">
        <v>164</v>
      </c>
      <c r="B70" s="155">
        <v>2235583</v>
      </c>
      <c r="C70" s="155">
        <v>2302314</v>
      </c>
      <c r="D70" s="156">
        <v>2371037</v>
      </c>
      <c r="E70" s="155">
        <v>2441812</v>
      </c>
      <c r="F70" s="155">
        <v>2514699</v>
      </c>
      <c r="G70" s="155">
        <v>2589762</v>
      </c>
      <c r="H70" s="155">
        <v>2667065</v>
      </c>
      <c r="I70" s="155">
        <v>2746676</v>
      </c>
      <c r="J70" s="362"/>
    </row>
    <row r="71" spans="1:10" ht="44.25" customHeight="1">
      <c r="A71" s="68" t="s">
        <v>144</v>
      </c>
      <c r="B71" s="157">
        <f>+B69/B70</f>
        <v>2.2433074504502853E-2</v>
      </c>
      <c r="C71" s="157">
        <f t="shared" ref="C71:I71" si="4">+C69/C70</f>
        <v>2.5327996094364192E-2</v>
      </c>
      <c r="D71" s="157">
        <f t="shared" si="4"/>
        <v>2.617799722231243E-2</v>
      </c>
      <c r="E71" s="157">
        <f t="shared" si="4"/>
        <v>2.8036556458892001E-2</v>
      </c>
      <c r="F71" s="157">
        <f t="shared" si="4"/>
        <v>2.9664782942212965E-2</v>
      </c>
      <c r="G71" s="157">
        <f t="shared" si="4"/>
        <v>3.3033151308884755E-2</v>
      </c>
      <c r="H71" s="157">
        <f t="shared" si="4"/>
        <v>3.3833071184991743E-2</v>
      </c>
      <c r="I71" s="157">
        <f t="shared" si="4"/>
        <v>3.5335802256982622E-2</v>
      </c>
      <c r="J71" s="388"/>
    </row>
    <row r="72" spans="1:10" ht="21.75" customHeight="1">
      <c r="B72" s="151"/>
      <c r="C72" s="151"/>
      <c r="D72" s="151"/>
      <c r="E72" s="151"/>
      <c r="F72" s="151"/>
      <c r="G72" s="151"/>
      <c r="H72" s="151"/>
      <c r="I72" s="151"/>
      <c r="J72" s="151"/>
    </row>
    <row r="73" spans="1:10" ht="26.25">
      <c r="A73" s="397" t="s">
        <v>278</v>
      </c>
      <c r="B73" s="397"/>
      <c r="C73" s="397"/>
      <c r="D73" s="397"/>
      <c r="E73" s="397"/>
      <c r="F73" s="397"/>
      <c r="G73" s="397"/>
      <c r="H73" s="397"/>
      <c r="I73" s="397"/>
      <c r="J73" s="397"/>
    </row>
    <row r="75" spans="1:10" ht="38.25" customHeight="1">
      <c r="A75" s="40" t="s">
        <v>195</v>
      </c>
      <c r="B75" s="52">
        <v>2006</v>
      </c>
      <c r="C75" s="52">
        <v>2007</v>
      </c>
      <c r="D75" s="52">
        <v>2008</v>
      </c>
      <c r="E75" s="52">
        <v>2009</v>
      </c>
      <c r="F75" s="52">
        <v>2010</v>
      </c>
      <c r="G75" s="52">
        <v>2011</v>
      </c>
      <c r="H75" s="52">
        <v>2012</v>
      </c>
      <c r="I75" s="52">
        <v>2013</v>
      </c>
      <c r="J75" s="344"/>
    </row>
    <row r="76" spans="1:10" ht="55.5" customHeight="1">
      <c r="A76" s="83" t="s">
        <v>165</v>
      </c>
      <c r="B76" s="84">
        <v>8095</v>
      </c>
      <c r="C76" s="84">
        <v>9802</v>
      </c>
      <c r="D76" s="84">
        <v>11030</v>
      </c>
      <c r="E76" s="84">
        <v>11614</v>
      </c>
      <c r="F76" s="84">
        <v>12758</v>
      </c>
      <c r="G76" s="84">
        <v>15032</v>
      </c>
      <c r="H76" s="84">
        <v>15602</v>
      </c>
      <c r="I76" s="84">
        <v>16920</v>
      </c>
      <c r="J76" s="362"/>
    </row>
    <row r="77" spans="1:10" ht="55.5" customHeight="1">
      <c r="A77" s="83" t="s">
        <v>166</v>
      </c>
      <c r="B77" s="86">
        <v>332.39463517292228</v>
      </c>
      <c r="C77" s="86">
        <v>342.31648079380619</v>
      </c>
      <c r="D77" s="86">
        <v>352.53448949949274</v>
      </c>
      <c r="E77" s="86">
        <v>363.05750163845647</v>
      </c>
      <c r="F77" s="86">
        <v>373.89462144000311</v>
      </c>
      <c r="G77" s="86">
        <v>385.05522489100832</v>
      </c>
      <c r="H77" s="86">
        <v>396.54896784776753</v>
      </c>
      <c r="I77" s="86">
        <v>408.38579438998761</v>
      </c>
      <c r="J77" s="389"/>
    </row>
    <row r="78" spans="1:10" ht="55.5" customHeight="1">
      <c r="A78" s="146" t="s">
        <v>167</v>
      </c>
      <c r="B78" s="152">
        <v>0.24349999999999999</v>
      </c>
      <c r="C78" s="152">
        <v>0.2863</v>
      </c>
      <c r="D78" s="152">
        <v>0.31290000000000001</v>
      </c>
      <c r="E78" s="152">
        <v>0.31990000000000002</v>
      </c>
      <c r="F78" s="152">
        <v>0.3412</v>
      </c>
      <c r="G78" s="152">
        <v>0.39040000000000002</v>
      </c>
      <c r="H78" s="152">
        <v>0.39340000000000003</v>
      </c>
      <c r="I78" s="152">
        <v>0.4143</v>
      </c>
      <c r="J78" s="390"/>
    </row>
    <row r="79" spans="1:10" s="154" customFormat="1" ht="15.75" customHeight="1">
      <c r="A79" s="330" t="s">
        <v>267</v>
      </c>
      <c r="B79" s="153"/>
      <c r="C79" s="153"/>
      <c r="D79" s="153"/>
      <c r="E79" s="153"/>
      <c r="F79" s="153"/>
      <c r="G79" s="153"/>
      <c r="H79" s="153"/>
      <c r="I79" s="153"/>
      <c r="J79" s="153"/>
    </row>
    <row r="80" spans="1:10">
      <c r="A80" s="14" t="s">
        <v>196</v>
      </c>
    </row>
    <row r="81" spans="1:9">
      <c r="A81" s="14"/>
      <c r="B81" s="87"/>
      <c r="C81" s="87"/>
      <c r="D81" s="87"/>
      <c r="E81" s="87"/>
      <c r="F81" s="87"/>
      <c r="G81" s="87"/>
      <c r="H81" s="87"/>
      <c r="I81" s="87"/>
    </row>
    <row r="85" spans="1:9">
      <c r="B85" s="15"/>
    </row>
  </sheetData>
  <mergeCells count="4">
    <mergeCell ref="A2:J2"/>
    <mergeCell ref="A63:J63"/>
    <mergeCell ref="A73:J73"/>
    <mergeCell ref="A22:J22"/>
  </mergeCells>
  <pageMargins left="0.31496062992125984" right="0.31496062992125984" top="0.35433070866141736" bottom="0.35433070866141736" header="0.31496062992125984" footer="0.31496062992125984"/>
  <pageSetup paperSize="9" scale="8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FF"/>
  </sheetPr>
  <dimension ref="A1:P34"/>
  <sheetViews>
    <sheetView workbookViewId="0">
      <selection activeCell="A3" sqref="A3:P3"/>
    </sheetView>
  </sheetViews>
  <sheetFormatPr baseColWidth="10" defaultRowHeight="12.75"/>
  <cols>
    <col min="1" max="1" width="18.85546875" customWidth="1"/>
    <col min="2" max="16" width="9.5703125" customWidth="1"/>
  </cols>
  <sheetData>
    <row r="1" spans="1:16" s="2" customFormat="1"/>
    <row r="2" spans="1:16" s="2" customFormat="1"/>
    <row r="3" spans="1:16" s="2" customFormat="1" ht="23.25">
      <c r="A3" s="399" t="s">
        <v>17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</row>
    <row r="4" spans="1:16" s="2" customFormat="1" ht="20.25">
      <c r="A4" s="27"/>
    </row>
    <row r="5" spans="1:16" s="2" customFormat="1"/>
    <row r="6" spans="1:16" s="2" customFormat="1" ht="38.25" customHeight="1">
      <c r="A6" s="400" t="s">
        <v>9</v>
      </c>
      <c r="B6" s="398">
        <v>2006</v>
      </c>
      <c r="C6" s="398"/>
      <c r="D6" s="398"/>
      <c r="E6" s="398">
        <v>2007</v>
      </c>
      <c r="F6" s="398"/>
      <c r="G6" s="398"/>
      <c r="H6" s="398">
        <v>2008</v>
      </c>
      <c r="I6" s="398"/>
      <c r="J6" s="398"/>
      <c r="K6" s="398">
        <v>2009</v>
      </c>
      <c r="L6" s="398"/>
      <c r="M6" s="398"/>
      <c r="N6" s="398">
        <v>2010</v>
      </c>
      <c r="O6" s="398"/>
      <c r="P6" s="398"/>
    </row>
    <row r="7" spans="1:16" s="2" customFormat="1" ht="38.25" customHeight="1">
      <c r="A7" s="401"/>
      <c r="B7" s="8" t="s">
        <v>10</v>
      </c>
      <c r="C7" s="8" t="s">
        <v>11</v>
      </c>
      <c r="D7" s="8" t="s">
        <v>14</v>
      </c>
      <c r="E7" s="8" t="s">
        <v>10</v>
      </c>
      <c r="F7" s="8" t="s">
        <v>11</v>
      </c>
      <c r="G7" s="8" t="s">
        <v>14</v>
      </c>
      <c r="H7" s="8" t="s">
        <v>10</v>
      </c>
      <c r="I7" s="8" t="s">
        <v>11</v>
      </c>
      <c r="J7" s="8" t="s">
        <v>14</v>
      </c>
      <c r="K7" s="8" t="s">
        <v>10</v>
      </c>
      <c r="L7" s="8" t="s">
        <v>11</v>
      </c>
      <c r="M7" s="8" t="s">
        <v>14</v>
      </c>
      <c r="N7" s="8" t="s">
        <v>10</v>
      </c>
      <c r="O7" s="8" t="s">
        <v>11</v>
      </c>
      <c r="P7" s="8" t="s">
        <v>14</v>
      </c>
    </row>
    <row r="8" spans="1:16" s="2" customFormat="1" ht="58.5" customHeight="1">
      <c r="A8" s="28" t="s">
        <v>2</v>
      </c>
      <c r="B8" s="91">
        <v>6593</v>
      </c>
      <c r="C8" s="91">
        <v>3107</v>
      </c>
      <c r="D8" s="92">
        <f t="shared" ref="D8:D13" si="0">+C8/B8</f>
        <v>0.47125739420597601</v>
      </c>
      <c r="E8" s="91">
        <v>4092</v>
      </c>
      <c r="F8" s="91">
        <v>1957</v>
      </c>
      <c r="G8" s="92">
        <f t="shared" ref="G8:G13" si="1">+F8/E8</f>
        <v>0.47825024437927666</v>
      </c>
      <c r="H8" s="91">
        <v>5842</v>
      </c>
      <c r="I8" s="91">
        <v>3055</v>
      </c>
      <c r="J8" s="92">
        <f t="shared" ref="J8:J13" si="2">+I8/H8</f>
        <v>0.52293735022252652</v>
      </c>
      <c r="K8" s="91">
        <v>6593</v>
      </c>
      <c r="L8" s="91">
        <v>3107</v>
      </c>
      <c r="M8" s="92">
        <f t="shared" ref="M8:M13" si="3">+L8/K8</f>
        <v>0.47125739420597601</v>
      </c>
      <c r="N8" s="91">
        <v>6163</v>
      </c>
      <c r="O8" s="91">
        <v>3032</v>
      </c>
      <c r="P8" s="92">
        <f t="shared" ref="P8:P13" si="4">+O8/N8</f>
        <v>0.49196819730650659</v>
      </c>
    </row>
    <row r="9" spans="1:16" s="2" customFormat="1" ht="58.5" customHeight="1">
      <c r="A9" s="28" t="s">
        <v>3</v>
      </c>
      <c r="B9" s="91">
        <v>47689</v>
      </c>
      <c r="C9" s="91">
        <v>19997</v>
      </c>
      <c r="D9" s="92">
        <f t="shared" si="0"/>
        <v>0.41932101742540207</v>
      </c>
      <c r="E9" s="91">
        <v>32501</v>
      </c>
      <c r="F9" s="91">
        <v>12665</v>
      </c>
      <c r="G9" s="92">
        <f t="shared" si="1"/>
        <v>0.38968031752869142</v>
      </c>
      <c r="H9" s="91">
        <v>42198</v>
      </c>
      <c r="I9" s="91">
        <v>17368</v>
      </c>
      <c r="J9" s="92">
        <f t="shared" si="2"/>
        <v>0.41158348736906963</v>
      </c>
      <c r="K9" s="91">
        <v>47689</v>
      </c>
      <c r="L9" s="91">
        <v>19997</v>
      </c>
      <c r="M9" s="92">
        <f t="shared" si="3"/>
        <v>0.41932101742540207</v>
      </c>
      <c r="N9" s="91">
        <v>58583</v>
      </c>
      <c r="O9" s="91">
        <v>26615</v>
      </c>
      <c r="P9" s="92">
        <f t="shared" si="4"/>
        <v>0.45431268456719526</v>
      </c>
    </row>
    <row r="10" spans="1:16" s="2" customFormat="1" ht="58.5" customHeight="1">
      <c r="A10" s="28" t="s">
        <v>4</v>
      </c>
      <c r="B10" s="91">
        <v>4690</v>
      </c>
      <c r="C10" s="91">
        <v>2024</v>
      </c>
      <c r="D10" s="92">
        <f t="shared" si="0"/>
        <v>0.43155650319829425</v>
      </c>
      <c r="E10" s="91">
        <v>3723</v>
      </c>
      <c r="F10" s="91">
        <v>1891</v>
      </c>
      <c r="G10" s="92">
        <f t="shared" si="1"/>
        <v>0.50792371743217835</v>
      </c>
      <c r="H10" s="91">
        <v>4190</v>
      </c>
      <c r="I10" s="91">
        <v>1612</v>
      </c>
      <c r="J10" s="92">
        <f t="shared" si="2"/>
        <v>0.38472553699284012</v>
      </c>
      <c r="K10" s="91">
        <v>4690</v>
      </c>
      <c r="L10" s="91">
        <v>2024</v>
      </c>
      <c r="M10" s="92">
        <f t="shared" si="3"/>
        <v>0.43155650319829425</v>
      </c>
      <c r="N10" s="91">
        <v>4954</v>
      </c>
      <c r="O10" s="91">
        <v>2341</v>
      </c>
      <c r="P10" s="92">
        <f t="shared" si="4"/>
        <v>0.47254743641501817</v>
      </c>
    </row>
    <row r="11" spans="1:16" s="2" customFormat="1" ht="58.5" customHeight="1">
      <c r="A11" s="28" t="s">
        <v>5</v>
      </c>
      <c r="B11" s="91">
        <v>16090</v>
      </c>
      <c r="C11" s="91">
        <v>5183</v>
      </c>
      <c r="D11" s="92">
        <f t="shared" si="0"/>
        <v>0.32212554381603481</v>
      </c>
      <c r="E11" s="91">
        <v>11212</v>
      </c>
      <c r="F11" s="91">
        <v>5016</v>
      </c>
      <c r="G11" s="92">
        <f t="shared" si="1"/>
        <v>0.4473778094898323</v>
      </c>
      <c r="H11" s="91">
        <v>14662</v>
      </c>
      <c r="I11" s="91">
        <v>6577</v>
      </c>
      <c r="J11" s="92">
        <f t="shared" si="2"/>
        <v>0.44857454644659667</v>
      </c>
      <c r="K11" s="91">
        <v>16090</v>
      </c>
      <c r="L11" s="91">
        <v>5183</v>
      </c>
      <c r="M11" s="92">
        <f t="shared" si="3"/>
        <v>0.32212554381603481</v>
      </c>
      <c r="N11" s="91">
        <v>18780</v>
      </c>
      <c r="O11" s="91">
        <v>8938</v>
      </c>
      <c r="P11" s="92">
        <f t="shared" si="4"/>
        <v>0.4759318423855165</v>
      </c>
    </row>
    <row r="12" spans="1:16" s="2" customFormat="1" ht="72" customHeight="1">
      <c r="A12" s="300" t="s">
        <v>8</v>
      </c>
      <c r="B12" s="91">
        <v>9531</v>
      </c>
      <c r="C12" s="91">
        <v>4715</v>
      </c>
      <c r="D12" s="92">
        <f t="shared" si="0"/>
        <v>0.49470150036722277</v>
      </c>
      <c r="E12" s="91">
        <v>8994</v>
      </c>
      <c r="F12" s="91">
        <v>3585</v>
      </c>
      <c r="G12" s="92">
        <f t="shared" si="1"/>
        <v>0.39859906604402934</v>
      </c>
      <c r="H12" s="91">
        <v>9890</v>
      </c>
      <c r="I12" s="91">
        <v>4912</v>
      </c>
      <c r="J12" s="92">
        <f t="shared" si="2"/>
        <v>0.49666329625884731</v>
      </c>
      <c r="K12" s="91">
        <v>9531</v>
      </c>
      <c r="L12" s="91">
        <v>4715</v>
      </c>
      <c r="M12" s="92">
        <f t="shared" si="3"/>
        <v>0.49470150036722277</v>
      </c>
      <c r="N12" s="91">
        <v>9638</v>
      </c>
      <c r="O12" s="91">
        <v>5423</v>
      </c>
      <c r="P12" s="92">
        <f t="shared" si="4"/>
        <v>0.56266860344469805</v>
      </c>
    </row>
    <row r="13" spans="1:16" s="2" customFormat="1" ht="72" customHeight="1">
      <c r="A13" s="8" t="s">
        <v>15</v>
      </c>
      <c r="B13" s="93">
        <f>SUM(B8:B12)</f>
        <v>84593</v>
      </c>
      <c r="C13" s="93">
        <f>SUM(C8:C12)</f>
        <v>35026</v>
      </c>
      <c r="D13" s="94">
        <f t="shared" si="0"/>
        <v>0.4140531722482948</v>
      </c>
      <c r="E13" s="93">
        <f>SUM(E8:E12)</f>
        <v>60522</v>
      </c>
      <c r="F13" s="93">
        <f>SUM(F8:F12)</f>
        <v>25114</v>
      </c>
      <c r="G13" s="94">
        <f t="shared" si="1"/>
        <v>0.41495654472753707</v>
      </c>
      <c r="H13" s="93">
        <f>SUM(H8:H12)</f>
        <v>76782</v>
      </c>
      <c r="I13" s="93">
        <f>SUM(I8:I12)</f>
        <v>33524</v>
      </c>
      <c r="J13" s="94">
        <f t="shared" si="2"/>
        <v>0.43661274777942749</v>
      </c>
      <c r="K13" s="93">
        <f>SUM(K8:K12)</f>
        <v>84593</v>
      </c>
      <c r="L13" s="93">
        <f>SUM(L8:L12)</f>
        <v>35026</v>
      </c>
      <c r="M13" s="94">
        <f t="shared" si="3"/>
        <v>0.4140531722482948</v>
      </c>
      <c r="N13" s="93">
        <f>SUM(N8:N12)</f>
        <v>98118</v>
      </c>
      <c r="O13" s="93">
        <f>SUM(O8:O12)</f>
        <v>46349</v>
      </c>
      <c r="P13" s="94">
        <f t="shared" si="4"/>
        <v>0.47238019527507696</v>
      </c>
    </row>
    <row r="14" spans="1:16" s="2" customFormat="1" ht="15">
      <c r="A14" s="98" t="s">
        <v>172</v>
      </c>
    </row>
    <row r="15" spans="1:16" s="2" customFormat="1"/>
    <row r="16" spans="1:16" s="2" customFormat="1"/>
    <row r="17" spans="1:16" s="2" customFormat="1"/>
    <row r="18" spans="1:16" s="2" customFormat="1"/>
    <row r="19" spans="1:16" s="2" customFormat="1"/>
    <row r="20" spans="1:16" s="2" customFormat="1"/>
    <row r="21" spans="1:16" s="2" customFormat="1"/>
    <row r="22" spans="1:16" s="2" customFormat="1"/>
    <row r="23" spans="1:16" s="2" customFormat="1">
      <c r="A23" s="14" t="s">
        <v>246</v>
      </c>
    </row>
    <row r="24" spans="1:16" s="2" customFormat="1"/>
    <row r="25" spans="1:16" s="2" customFormat="1"/>
    <row r="26" spans="1:16" s="2" customFormat="1" ht="36.75" customHeight="1">
      <c r="A26" s="400" t="s">
        <v>9</v>
      </c>
      <c r="B26" s="402">
        <v>2011</v>
      </c>
      <c r="C26" s="403"/>
      <c r="D26" s="404"/>
      <c r="E26" s="402">
        <v>2012</v>
      </c>
      <c r="F26" s="403"/>
      <c r="G26" s="404"/>
      <c r="H26" s="402">
        <v>2013</v>
      </c>
      <c r="I26" s="403"/>
      <c r="J26" s="404"/>
      <c r="K26" s="398">
        <v>2014</v>
      </c>
      <c r="L26" s="398"/>
      <c r="M26" s="398"/>
      <c r="N26" s="398">
        <v>2015</v>
      </c>
      <c r="O26" s="398"/>
      <c r="P26" s="398"/>
    </row>
    <row r="27" spans="1:16" s="2" customFormat="1" ht="36.75" customHeight="1">
      <c r="A27" s="401"/>
      <c r="B27" s="8" t="s">
        <v>10</v>
      </c>
      <c r="C27" s="8" t="s">
        <v>11</v>
      </c>
      <c r="D27" s="95" t="s">
        <v>14</v>
      </c>
      <c r="E27" s="8" t="s">
        <v>10</v>
      </c>
      <c r="F27" s="8" t="s">
        <v>11</v>
      </c>
      <c r="G27" s="95" t="s">
        <v>14</v>
      </c>
      <c r="H27" s="8" t="s">
        <v>10</v>
      </c>
      <c r="I27" s="8" t="s">
        <v>11</v>
      </c>
      <c r="J27" s="95" t="s">
        <v>14</v>
      </c>
      <c r="K27" s="8" t="s">
        <v>10</v>
      </c>
      <c r="L27" s="8" t="s">
        <v>11</v>
      </c>
      <c r="M27" s="95" t="s">
        <v>14</v>
      </c>
      <c r="N27" s="8" t="s">
        <v>10</v>
      </c>
      <c r="O27" s="8" t="s">
        <v>11</v>
      </c>
      <c r="P27" s="95" t="s">
        <v>14</v>
      </c>
    </row>
    <row r="28" spans="1:16" s="2" customFormat="1" ht="63.75" customHeight="1">
      <c r="A28" s="28" t="s">
        <v>2</v>
      </c>
      <c r="B28" s="91">
        <v>6994</v>
      </c>
      <c r="C28" s="91">
        <v>3729</v>
      </c>
      <c r="D28" s="92">
        <f t="shared" ref="D28:D33" si="5">+C28/B28</f>
        <v>0.53317128967686589</v>
      </c>
      <c r="E28" s="91">
        <v>8672</v>
      </c>
      <c r="F28" s="91">
        <v>3912</v>
      </c>
      <c r="G28" s="92">
        <f t="shared" ref="G28:G33" si="6">+F28/E28</f>
        <v>0.4511070110701107</v>
      </c>
      <c r="H28" s="91">
        <v>8593</v>
      </c>
      <c r="I28" s="91">
        <v>4152</v>
      </c>
      <c r="J28" s="92">
        <f t="shared" ref="J28:J33" si="7">+I28/H28</f>
        <v>0.48318398696613524</v>
      </c>
      <c r="K28" s="91">
        <v>8779</v>
      </c>
      <c r="L28" s="91">
        <v>3246</v>
      </c>
      <c r="M28" s="92">
        <f t="shared" ref="M28:M33" si="8">+L28/K28</f>
        <v>0.36974598473630255</v>
      </c>
      <c r="N28" s="91">
        <v>9223</v>
      </c>
      <c r="O28" s="91">
        <v>4290</v>
      </c>
      <c r="P28" s="92">
        <f t="shared" ref="P28:P33" si="9">+O28/N28</f>
        <v>0.46514149409085981</v>
      </c>
    </row>
    <row r="29" spans="1:16" s="2" customFormat="1" ht="63.75" customHeight="1">
      <c r="A29" s="28" t="s">
        <v>3</v>
      </c>
      <c r="B29" s="91">
        <v>72933</v>
      </c>
      <c r="C29" s="91">
        <v>32591</v>
      </c>
      <c r="D29" s="92">
        <f t="shared" si="5"/>
        <v>0.44686218858404286</v>
      </c>
      <c r="E29" s="91">
        <v>86111</v>
      </c>
      <c r="F29" s="91">
        <v>34078</v>
      </c>
      <c r="G29" s="92">
        <f t="shared" si="6"/>
        <v>0.39574502676777645</v>
      </c>
      <c r="H29" s="91">
        <v>96846</v>
      </c>
      <c r="I29" s="91">
        <v>39536</v>
      </c>
      <c r="J29" s="92">
        <f t="shared" si="7"/>
        <v>0.40823575573591064</v>
      </c>
      <c r="K29" s="91">
        <v>104624</v>
      </c>
      <c r="L29" s="91">
        <v>33431</v>
      </c>
      <c r="M29" s="92">
        <f t="shared" si="8"/>
        <v>0.3195347147881939</v>
      </c>
      <c r="N29" s="91">
        <v>115359</v>
      </c>
      <c r="O29" s="91">
        <v>36629</v>
      </c>
      <c r="P29" s="92">
        <f t="shared" si="9"/>
        <v>0.31752182317807887</v>
      </c>
    </row>
    <row r="30" spans="1:16" s="2" customFormat="1" ht="63.75" customHeight="1">
      <c r="A30" s="28" t="s">
        <v>4</v>
      </c>
      <c r="B30" s="91">
        <v>5133</v>
      </c>
      <c r="C30" s="91">
        <v>2746</v>
      </c>
      <c r="D30" s="92">
        <f t="shared" si="5"/>
        <v>0.53496980323397625</v>
      </c>
      <c r="E30" s="91">
        <v>5353</v>
      </c>
      <c r="F30" s="91">
        <v>1779</v>
      </c>
      <c r="G30" s="92">
        <f t="shared" si="6"/>
        <v>0.3323370072856342</v>
      </c>
      <c r="H30" s="91">
        <v>5953</v>
      </c>
      <c r="I30" s="91">
        <v>2440</v>
      </c>
      <c r="J30" s="92">
        <f t="shared" si="7"/>
        <v>0.40987737275323366</v>
      </c>
      <c r="K30" s="91">
        <v>5145</v>
      </c>
      <c r="L30" s="91">
        <v>2253</v>
      </c>
      <c r="M30" s="92">
        <f t="shared" si="8"/>
        <v>0.43790087463556854</v>
      </c>
      <c r="N30" s="91">
        <v>4745</v>
      </c>
      <c r="O30" s="91">
        <v>2056</v>
      </c>
      <c r="P30" s="92">
        <f t="shared" si="9"/>
        <v>0.43329820864067442</v>
      </c>
    </row>
    <row r="31" spans="1:16" s="2" customFormat="1" ht="63.75" customHeight="1">
      <c r="A31" s="28" t="s">
        <v>5</v>
      </c>
      <c r="B31" s="91">
        <v>19891</v>
      </c>
      <c r="C31" s="91">
        <v>8622</v>
      </c>
      <c r="D31" s="92">
        <f t="shared" si="5"/>
        <v>0.43346236991604242</v>
      </c>
      <c r="E31" s="91">
        <v>22634</v>
      </c>
      <c r="F31" s="91">
        <v>11866</v>
      </c>
      <c r="G31" s="92">
        <f t="shared" si="6"/>
        <v>0.52425554475567726</v>
      </c>
      <c r="H31" s="91">
        <v>25534</v>
      </c>
      <c r="I31" s="91">
        <v>8927</v>
      </c>
      <c r="J31" s="92">
        <f t="shared" si="7"/>
        <v>0.34961228166366415</v>
      </c>
      <c r="K31" s="91">
        <v>28492</v>
      </c>
      <c r="L31" s="91">
        <v>13041</v>
      </c>
      <c r="M31" s="92">
        <f t="shared" si="8"/>
        <v>0.45770742664607611</v>
      </c>
      <c r="N31" s="91">
        <v>28899</v>
      </c>
      <c r="O31" s="91">
        <v>8771</v>
      </c>
      <c r="P31" s="92">
        <f t="shared" si="9"/>
        <v>0.30350531160247757</v>
      </c>
    </row>
    <row r="32" spans="1:16" s="2" customFormat="1" ht="72" customHeight="1">
      <c r="A32" s="96" t="s">
        <v>8</v>
      </c>
      <c r="B32" s="91">
        <v>9788</v>
      </c>
      <c r="C32" s="91">
        <v>5172</v>
      </c>
      <c r="D32" s="92">
        <f t="shared" si="5"/>
        <v>0.52840212505108297</v>
      </c>
      <c r="E32" s="91">
        <v>10294</v>
      </c>
      <c r="F32" s="91">
        <v>5445</v>
      </c>
      <c r="G32" s="92">
        <f t="shared" si="6"/>
        <v>0.52894890227316882</v>
      </c>
      <c r="H32" s="91">
        <v>9912</v>
      </c>
      <c r="I32" s="91">
        <v>5765</v>
      </c>
      <c r="J32" s="92">
        <f t="shared" si="7"/>
        <v>0.58161824051654565</v>
      </c>
      <c r="K32" s="91">
        <v>9443</v>
      </c>
      <c r="L32" s="91">
        <v>4548</v>
      </c>
      <c r="M32" s="92">
        <f t="shared" si="8"/>
        <v>0.48162660171555649</v>
      </c>
      <c r="N32" s="91">
        <v>9776</v>
      </c>
      <c r="O32" s="91">
        <v>5325</v>
      </c>
      <c r="P32" s="92">
        <f t="shared" si="9"/>
        <v>0.54470130932896887</v>
      </c>
    </row>
    <row r="33" spans="1:16" s="2" customFormat="1" ht="61.5" customHeight="1">
      <c r="A33" s="8" t="s">
        <v>15</v>
      </c>
      <c r="B33" s="93">
        <v>114739</v>
      </c>
      <c r="C33" s="93">
        <v>52860</v>
      </c>
      <c r="D33" s="94">
        <f t="shared" si="5"/>
        <v>0.4606977575192393</v>
      </c>
      <c r="E33" s="93">
        <v>133064</v>
      </c>
      <c r="F33" s="93">
        <v>57080</v>
      </c>
      <c r="G33" s="94">
        <f t="shared" si="6"/>
        <v>0.42896651235495703</v>
      </c>
      <c r="H33" s="93">
        <v>146838</v>
      </c>
      <c r="I33" s="93">
        <v>60820</v>
      </c>
      <c r="J33" s="94">
        <f t="shared" si="7"/>
        <v>0.41419795965621981</v>
      </c>
      <c r="K33" s="93">
        <v>156483</v>
      </c>
      <c r="L33" s="93">
        <v>56519</v>
      </c>
      <c r="M33" s="94">
        <f t="shared" si="8"/>
        <v>0.36118300390457747</v>
      </c>
      <c r="N33" s="93">
        <f>SUM(N28:N32)</f>
        <v>168002</v>
      </c>
      <c r="O33" s="93">
        <f>SUM(O28:O32)</f>
        <v>57071</v>
      </c>
      <c r="P33" s="94">
        <f t="shared" si="9"/>
        <v>0.33970428923465196</v>
      </c>
    </row>
    <row r="34" spans="1:16" s="2" customFormat="1" ht="15">
      <c r="A34" s="98" t="s">
        <v>172</v>
      </c>
    </row>
  </sheetData>
  <mergeCells count="13">
    <mergeCell ref="A6:A7"/>
    <mergeCell ref="B6:D6"/>
    <mergeCell ref="E6:G6"/>
    <mergeCell ref="H6:J6"/>
    <mergeCell ref="K6:M6"/>
    <mergeCell ref="N6:P6"/>
    <mergeCell ref="A3:P3"/>
    <mergeCell ref="A26:A27"/>
    <mergeCell ref="B26:D26"/>
    <mergeCell ref="E26:G26"/>
    <mergeCell ref="H26:J26"/>
    <mergeCell ref="K26:M26"/>
    <mergeCell ref="N26:P26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FF"/>
  </sheetPr>
  <dimension ref="A1:K29"/>
  <sheetViews>
    <sheetView topLeftCell="A4" workbookViewId="0">
      <selection activeCell="L9" sqref="L9:M9"/>
    </sheetView>
  </sheetViews>
  <sheetFormatPr baseColWidth="10" defaultRowHeight="12.75"/>
  <cols>
    <col min="1" max="1" width="23.28515625" customWidth="1"/>
    <col min="2" max="11" width="12.85546875" customWidth="1"/>
  </cols>
  <sheetData>
    <row r="1" spans="1:11" s="2" customFormat="1"/>
    <row r="2" spans="1:11" s="2" customFormat="1"/>
    <row r="3" spans="1:11" s="2" customFormat="1" ht="23.25">
      <c r="A3" s="399" t="s">
        <v>87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</row>
    <row r="4" spans="1:11" s="2" customFormat="1"/>
    <row r="5" spans="1:11" s="2" customFormat="1"/>
    <row r="6" spans="1:11" s="2" customFormat="1"/>
    <row r="7" spans="1:11" s="2" customFormat="1" ht="54.75" customHeight="1">
      <c r="A7" s="40" t="s">
        <v>171</v>
      </c>
      <c r="B7" s="40">
        <v>2006</v>
      </c>
      <c r="C7" s="40">
        <v>2007</v>
      </c>
      <c r="D7" s="40">
        <v>2008</v>
      </c>
      <c r="E7" s="40">
        <v>2009</v>
      </c>
      <c r="F7" s="40">
        <v>2010</v>
      </c>
      <c r="G7" s="40">
        <v>2011</v>
      </c>
      <c r="H7" s="40">
        <v>2012</v>
      </c>
      <c r="I7" s="40">
        <v>2013</v>
      </c>
      <c r="J7" s="40">
        <v>2014</v>
      </c>
      <c r="K7" s="40">
        <v>2015</v>
      </c>
    </row>
    <row r="8" spans="1:11" s="2" customFormat="1" ht="54.75" customHeight="1">
      <c r="A8" s="76" t="s">
        <v>81</v>
      </c>
      <c r="B8" s="84">
        <v>13666</v>
      </c>
      <c r="C8" s="84">
        <v>14943</v>
      </c>
      <c r="D8" s="84">
        <v>17472</v>
      </c>
      <c r="E8" s="84">
        <v>18366</v>
      </c>
      <c r="F8" s="84">
        <v>23215</v>
      </c>
      <c r="G8" s="84">
        <v>27521</v>
      </c>
      <c r="H8" s="84">
        <v>29306</v>
      </c>
      <c r="I8" s="84">
        <v>30389</v>
      </c>
      <c r="J8" s="84">
        <v>25958</v>
      </c>
      <c r="K8" s="84">
        <v>27298</v>
      </c>
    </row>
    <row r="9" spans="1:11" s="2" customFormat="1" ht="54.75" customHeight="1">
      <c r="A9" s="76" t="s">
        <v>82</v>
      </c>
      <c r="B9" s="84">
        <v>1563</v>
      </c>
      <c r="C9" s="84">
        <v>1616</v>
      </c>
      <c r="D9" s="84">
        <v>2430</v>
      </c>
      <c r="E9" s="84">
        <v>2785</v>
      </c>
      <c r="F9" s="84">
        <v>4183</v>
      </c>
      <c r="G9" s="84">
        <v>4053</v>
      </c>
      <c r="H9" s="84">
        <v>4154</v>
      </c>
      <c r="I9" s="84">
        <v>4866</v>
      </c>
      <c r="J9" s="84">
        <v>4647</v>
      </c>
      <c r="K9" s="84">
        <v>4221</v>
      </c>
    </row>
    <row r="10" spans="1:11" s="2" customFormat="1" ht="54.75" customHeight="1">
      <c r="A10" s="76" t="s">
        <v>83</v>
      </c>
      <c r="B10" s="84">
        <v>3439</v>
      </c>
      <c r="C10" s="84">
        <v>3679</v>
      </c>
      <c r="D10" s="84">
        <v>5019</v>
      </c>
      <c r="E10" s="84">
        <v>4724</v>
      </c>
      <c r="F10" s="84">
        <v>6081</v>
      </c>
      <c r="G10" s="84">
        <v>7181</v>
      </c>
      <c r="H10" s="84">
        <v>7110</v>
      </c>
      <c r="I10" s="84">
        <v>7510</v>
      </c>
      <c r="J10" s="84">
        <v>7937</v>
      </c>
      <c r="K10" s="84">
        <v>10426</v>
      </c>
    </row>
    <row r="11" spans="1:11" s="2" customFormat="1" ht="54.75" customHeight="1">
      <c r="A11" s="76" t="s">
        <v>84</v>
      </c>
      <c r="B11" s="84">
        <v>1502</v>
      </c>
      <c r="C11" s="84">
        <v>1756</v>
      </c>
      <c r="D11" s="84">
        <v>2418</v>
      </c>
      <c r="E11" s="84">
        <v>2589</v>
      </c>
      <c r="F11" s="84">
        <v>3655</v>
      </c>
      <c r="G11" s="84">
        <v>4520</v>
      </c>
      <c r="H11" s="84">
        <v>4991</v>
      </c>
      <c r="I11" s="84">
        <v>4961</v>
      </c>
      <c r="J11" s="84">
        <v>5491</v>
      </c>
      <c r="K11" s="84">
        <v>4881</v>
      </c>
    </row>
    <row r="12" spans="1:11" s="2" customFormat="1" ht="54.75" customHeight="1">
      <c r="A12" s="76" t="s">
        <v>85</v>
      </c>
      <c r="B12" s="84">
        <v>2998</v>
      </c>
      <c r="C12" s="84">
        <v>3002</v>
      </c>
      <c r="D12" s="84">
        <v>3807</v>
      </c>
      <c r="E12" s="84">
        <v>4296</v>
      </c>
      <c r="F12" s="84">
        <v>5416</v>
      </c>
      <c r="G12" s="84">
        <v>5658</v>
      </c>
      <c r="H12" s="84">
        <v>7680</v>
      </c>
      <c r="I12" s="84">
        <v>9012</v>
      </c>
      <c r="J12" s="84">
        <v>7235</v>
      </c>
      <c r="K12" s="84">
        <v>6413</v>
      </c>
    </row>
    <row r="13" spans="1:11" s="2" customFormat="1" ht="54.75" customHeight="1">
      <c r="A13" s="76" t="s">
        <v>86</v>
      </c>
      <c r="B13" s="84">
        <v>1946</v>
      </c>
      <c r="C13" s="84">
        <v>1790</v>
      </c>
      <c r="D13" s="84">
        <v>2378</v>
      </c>
      <c r="E13" s="84">
        <v>2261</v>
      </c>
      <c r="F13" s="84">
        <v>3736</v>
      </c>
      <c r="G13" s="84">
        <v>3927</v>
      </c>
      <c r="H13" s="84">
        <v>3839</v>
      </c>
      <c r="I13" s="84">
        <v>4082</v>
      </c>
      <c r="J13" s="84">
        <v>5251</v>
      </c>
      <c r="K13" s="84">
        <v>3832</v>
      </c>
    </row>
    <row r="14" spans="1:11" s="2" customFormat="1" ht="54.75" customHeight="1">
      <c r="A14" s="68" t="s">
        <v>6</v>
      </c>
      <c r="B14" s="97">
        <f>SUM(B8:B13)</f>
        <v>25114</v>
      </c>
      <c r="C14" s="97">
        <f t="shared" ref="C14:K14" si="0">SUM(C8:C13)</f>
        <v>26786</v>
      </c>
      <c r="D14" s="97">
        <f t="shared" si="0"/>
        <v>33524</v>
      </c>
      <c r="E14" s="97">
        <f t="shared" si="0"/>
        <v>35021</v>
      </c>
      <c r="F14" s="97">
        <f t="shared" si="0"/>
        <v>46286</v>
      </c>
      <c r="G14" s="97">
        <f t="shared" si="0"/>
        <v>52860</v>
      </c>
      <c r="H14" s="97">
        <f t="shared" si="0"/>
        <v>57080</v>
      </c>
      <c r="I14" s="97">
        <f t="shared" si="0"/>
        <v>60820</v>
      </c>
      <c r="J14" s="97">
        <f t="shared" si="0"/>
        <v>56519</v>
      </c>
      <c r="K14" s="97">
        <f t="shared" si="0"/>
        <v>57071</v>
      </c>
    </row>
    <row r="15" spans="1:11" s="2" customFormat="1" ht="15">
      <c r="A15" s="98" t="s">
        <v>172</v>
      </c>
    </row>
    <row r="16" spans="1:11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</sheetData>
  <mergeCells count="1">
    <mergeCell ref="A3:K3"/>
  </mergeCells>
  <pageMargins left="0.31496062992125984" right="0.31496062992125984" top="0.55118110236220474" bottom="0.55118110236220474" header="0.11811023622047245" footer="0.11811023622047245"/>
  <pageSetup paperSize="9" scale="90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FF"/>
  </sheetPr>
  <dimension ref="A1:E15"/>
  <sheetViews>
    <sheetView topLeftCell="A28" workbookViewId="0">
      <selection activeCell="F9" sqref="F9"/>
    </sheetView>
  </sheetViews>
  <sheetFormatPr baseColWidth="10" defaultRowHeight="12.75"/>
  <cols>
    <col min="1" max="1" width="32" customWidth="1"/>
    <col min="2" max="3" width="46.28515625" customWidth="1"/>
  </cols>
  <sheetData>
    <row r="1" spans="1:5" s="2" customFormat="1"/>
    <row r="2" spans="1:5" s="2" customFormat="1"/>
    <row r="3" spans="1:5" s="2" customFormat="1"/>
    <row r="4" spans="1:5" s="2" customFormat="1" ht="26.25">
      <c r="A4" s="397" t="s">
        <v>88</v>
      </c>
      <c r="B4" s="397"/>
      <c r="C4" s="397"/>
      <c r="D4" s="397"/>
      <c r="E4" s="397"/>
    </row>
    <row r="5" spans="1:5" s="2" customFormat="1" ht="19.5" customHeight="1">
      <c r="A5" s="108"/>
    </row>
    <row r="6" spans="1:5" s="2" customFormat="1" ht="19.5" customHeight="1">
      <c r="A6" s="108"/>
    </row>
    <row r="7" spans="1:5" s="2" customFormat="1" ht="51" customHeight="1">
      <c r="A7" s="114" t="s">
        <v>171</v>
      </c>
      <c r="B7" s="114" t="s">
        <v>89</v>
      </c>
      <c r="C7" s="114" t="s">
        <v>90</v>
      </c>
    </row>
    <row r="8" spans="1:5" s="2" customFormat="1" ht="45.75" customHeight="1">
      <c r="A8" s="104" t="s">
        <v>81</v>
      </c>
      <c r="B8" s="105">
        <v>27298</v>
      </c>
      <c r="C8" s="110">
        <f t="shared" ref="C8:C13" si="0">+B8/$B$14</f>
        <v>0.47831648297734403</v>
      </c>
    </row>
    <row r="9" spans="1:5" s="2" customFormat="1" ht="45.75" customHeight="1">
      <c r="A9" s="104" t="s">
        <v>82</v>
      </c>
      <c r="B9" s="105">
        <v>4221</v>
      </c>
      <c r="C9" s="110">
        <f t="shared" si="0"/>
        <v>7.3960505335459337E-2</v>
      </c>
    </row>
    <row r="10" spans="1:5" s="2" customFormat="1" ht="45.75" customHeight="1">
      <c r="A10" s="104" t="s">
        <v>83</v>
      </c>
      <c r="B10" s="105">
        <v>10426</v>
      </c>
      <c r="C10" s="110">
        <f t="shared" si="0"/>
        <v>0.18268472604299907</v>
      </c>
    </row>
    <row r="11" spans="1:5" s="2" customFormat="1" ht="45.75" customHeight="1">
      <c r="A11" s="104" t="s">
        <v>84</v>
      </c>
      <c r="B11" s="105">
        <v>4881</v>
      </c>
      <c r="C11" s="110">
        <f t="shared" si="0"/>
        <v>8.5525047747542535E-2</v>
      </c>
    </row>
    <row r="12" spans="1:5" s="2" customFormat="1" ht="45.75" customHeight="1">
      <c r="A12" s="104" t="s">
        <v>85</v>
      </c>
      <c r="B12" s="105">
        <v>6413</v>
      </c>
      <c r="C12" s="110">
        <f t="shared" si="0"/>
        <v>0.11236880377074171</v>
      </c>
    </row>
    <row r="13" spans="1:5" s="2" customFormat="1" ht="45.75" customHeight="1">
      <c r="A13" s="104" t="s">
        <v>86</v>
      </c>
      <c r="B13" s="105">
        <v>3832</v>
      </c>
      <c r="C13" s="110">
        <f t="shared" si="0"/>
        <v>6.7144434125913338E-2</v>
      </c>
    </row>
    <row r="14" spans="1:5" s="2" customFormat="1" ht="45.75" customHeight="1">
      <c r="A14" s="111" t="s">
        <v>6</v>
      </c>
      <c r="B14" s="112">
        <f>SUM(B8:B13)</f>
        <v>57071</v>
      </c>
      <c r="C14" s="106">
        <f>SUM(C8:C13)</f>
        <v>1</v>
      </c>
    </row>
    <row r="15" spans="1:5" s="2" customFormat="1" ht="60.75" customHeight="1">
      <c r="A15" s="115" t="s">
        <v>172</v>
      </c>
    </row>
  </sheetData>
  <mergeCells count="1">
    <mergeCell ref="A4:E4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FF"/>
  </sheetPr>
  <dimension ref="A1:W36"/>
  <sheetViews>
    <sheetView tabSelected="1" topLeftCell="A9" workbookViewId="0">
      <selection activeCell="I15" sqref="I15"/>
    </sheetView>
  </sheetViews>
  <sheetFormatPr baseColWidth="10" defaultRowHeight="12.75"/>
  <cols>
    <col min="1" max="1" width="26.7109375" style="2" customWidth="1"/>
    <col min="2" max="10" width="14.28515625" style="2" customWidth="1"/>
    <col min="11" max="15" width="10.85546875" style="2" customWidth="1"/>
    <col min="16" max="16" width="11.42578125" style="2"/>
    <col min="17" max="19" width="7.7109375" style="2" customWidth="1"/>
    <col min="20" max="20" width="9.28515625" style="2" customWidth="1"/>
    <col min="21" max="22" width="11.42578125" style="2"/>
    <col min="23" max="23" width="9" style="2" customWidth="1"/>
    <col min="24" max="16384" width="11.42578125" style="2"/>
  </cols>
  <sheetData>
    <row r="1" spans="1:16" ht="11.25" customHeight="1">
      <c r="A1" s="266"/>
      <c r="B1" s="267"/>
      <c r="C1" s="268"/>
      <c r="D1" s="268"/>
      <c r="E1" s="269"/>
      <c r="F1" s="265"/>
    </row>
    <row r="2" spans="1:16" ht="14.25">
      <c r="A2" s="270"/>
      <c r="B2" s="271"/>
      <c r="C2" s="272"/>
      <c r="D2" s="272"/>
      <c r="E2" s="273"/>
      <c r="F2" s="15"/>
    </row>
    <row r="3" spans="1:16" ht="31.5" customHeight="1">
      <c r="A3" s="405" t="s">
        <v>236</v>
      </c>
      <c r="B3" s="405"/>
      <c r="C3" s="405"/>
      <c r="D3" s="405"/>
      <c r="E3" s="405"/>
      <c r="F3" s="405"/>
      <c r="G3" s="405"/>
      <c r="H3" s="405"/>
      <c r="I3" s="405"/>
      <c r="J3" s="405"/>
      <c r="K3" s="275"/>
      <c r="L3" s="275"/>
      <c r="M3" s="275"/>
    </row>
    <row r="4" spans="1:16" ht="31.5" customHeight="1">
      <c r="A4" s="405" t="s">
        <v>238</v>
      </c>
      <c r="B4" s="405"/>
      <c r="C4" s="405"/>
      <c r="D4" s="405"/>
      <c r="E4" s="405"/>
      <c r="F4" s="405"/>
      <c r="G4" s="405"/>
      <c r="H4" s="405"/>
      <c r="I4" s="405"/>
      <c r="J4" s="405"/>
      <c r="K4" s="275"/>
      <c r="L4" s="275"/>
      <c r="M4" s="275"/>
    </row>
    <row r="5" spans="1:16" ht="14.25">
      <c r="A5" s="65"/>
      <c r="B5" s="271"/>
      <c r="C5" s="272"/>
      <c r="D5" s="272"/>
      <c r="E5" s="273"/>
      <c r="F5" s="15"/>
    </row>
    <row r="6" spans="1:16" ht="39" customHeight="1">
      <c r="A6" s="276" t="s">
        <v>195</v>
      </c>
      <c r="B6" s="277">
        <v>2006</v>
      </c>
      <c r="C6" s="277">
        <v>2007</v>
      </c>
      <c r="D6" s="277">
        <v>2008</v>
      </c>
      <c r="E6" s="278">
        <v>2009</v>
      </c>
      <c r="F6" s="279">
        <v>2010</v>
      </c>
      <c r="G6" s="52">
        <v>2011</v>
      </c>
      <c r="H6" s="52">
        <v>2012</v>
      </c>
      <c r="I6" s="52">
        <v>2013</v>
      </c>
      <c r="J6" s="344"/>
      <c r="K6" s="253"/>
      <c r="L6" s="253"/>
      <c r="M6" s="253"/>
      <c r="N6" s="253"/>
      <c r="O6" s="253"/>
    </row>
    <row r="7" spans="1:16" ht="41.25" customHeight="1">
      <c r="A7" s="280" t="s">
        <v>230</v>
      </c>
      <c r="B7" s="282">
        <v>25049</v>
      </c>
      <c r="C7" s="282">
        <v>25114</v>
      </c>
      <c r="D7" s="282">
        <v>26786</v>
      </c>
      <c r="E7" s="282">
        <v>33524</v>
      </c>
      <c r="F7" s="283">
        <v>35021</v>
      </c>
      <c r="G7" s="139">
        <v>46286</v>
      </c>
      <c r="H7" s="139">
        <v>52860</v>
      </c>
      <c r="I7" s="139">
        <v>57080</v>
      </c>
      <c r="J7" s="345"/>
      <c r="K7" s="254"/>
      <c r="L7" s="254"/>
      <c r="M7" s="254"/>
      <c r="N7" s="254"/>
      <c r="O7" s="254"/>
      <c r="P7" s="255"/>
    </row>
    <row r="8" spans="1:16" ht="71.25" customHeight="1">
      <c r="A8" s="281" t="s">
        <v>240</v>
      </c>
      <c r="B8" s="282">
        <v>12315</v>
      </c>
      <c r="C8" s="282">
        <v>12624</v>
      </c>
      <c r="D8" s="282">
        <f t="shared" ref="D8:I8" si="0">+D9+D10+D11+D12</f>
        <v>12086</v>
      </c>
      <c r="E8" s="282">
        <f t="shared" si="0"/>
        <v>14882</v>
      </c>
      <c r="F8" s="283">
        <f t="shared" si="0"/>
        <v>15397</v>
      </c>
      <c r="G8" s="139">
        <f t="shared" si="0"/>
        <v>17271</v>
      </c>
      <c r="H8" s="139">
        <f t="shared" si="0"/>
        <v>19582</v>
      </c>
      <c r="I8" s="139">
        <f t="shared" si="0"/>
        <v>23769</v>
      </c>
      <c r="J8" s="345"/>
      <c r="K8" s="254"/>
      <c r="L8" s="254"/>
      <c r="M8" s="254"/>
      <c r="N8" s="254"/>
      <c r="O8" s="254"/>
    </row>
    <row r="9" spans="1:16" ht="40.5" customHeight="1">
      <c r="A9" s="280" t="s">
        <v>231</v>
      </c>
      <c r="B9" s="282">
        <v>10735</v>
      </c>
      <c r="C9" s="282">
        <v>11012</v>
      </c>
      <c r="D9" s="282">
        <v>10328</v>
      </c>
      <c r="E9" s="282">
        <v>12776</v>
      </c>
      <c r="F9" s="283">
        <v>13501</v>
      </c>
      <c r="G9" s="139">
        <v>13928</v>
      </c>
      <c r="H9" s="139">
        <f>+[2]recap!$P$55</f>
        <v>15486</v>
      </c>
      <c r="I9" s="139">
        <f>+'[3]recap 2013'!$Q$58</f>
        <v>19378</v>
      </c>
      <c r="J9" s="345"/>
      <c r="K9" s="254"/>
      <c r="L9" s="254"/>
      <c r="M9" s="254"/>
      <c r="N9" s="254"/>
      <c r="O9" s="254"/>
    </row>
    <row r="10" spans="1:16" ht="40.5" customHeight="1">
      <c r="A10" s="280" t="s">
        <v>232</v>
      </c>
      <c r="B10" s="282">
        <v>206</v>
      </c>
      <c r="C10" s="282">
        <v>227</v>
      </c>
      <c r="D10" s="282">
        <v>212</v>
      </c>
      <c r="E10" s="282">
        <v>295</v>
      </c>
      <c r="F10" s="283">
        <v>377</v>
      </c>
      <c r="G10" s="139">
        <v>407</v>
      </c>
      <c r="H10" s="139">
        <f>+[4]recap!$P$56</f>
        <v>488</v>
      </c>
      <c r="I10" s="139">
        <f>+[3]tana!$N$76+[3]diego!$N$32+[3]ftsoa!$M$36</f>
        <v>592</v>
      </c>
      <c r="J10" s="345"/>
      <c r="K10" s="254"/>
      <c r="L10" s="254"/>
      <c r="M10" s="254"/>
      <c r="N10" s="254"/>
      <c r="O10" s="254"/>
    </row>
    <row r="11" spans="1:16" ht="40.5" customHeight="1">
      <c r="A11" s="280" t="s">
        <v>233</v>
      </c>
      <c r="B11" s="282">
        <v>12</v>
      </c>
      <c r="C11" s="282">
        <v>10</v>
      </c>
      <c r="D11" s="282">
        <v>13</v>
      </c>
      <c r="E11" s="282">
        <v>21</v>
      </c>
      <c r="F11" s="283">
        <v>19</v>
      </c>
      <c r="G11" s="139">
        <v>25</v>
      </c>
      <c r="H11" s="139">
        <f>+[4]recap!$M$13</f>
        <v>17</v>
      </c>
      <c r="I11" s="139">
        <f>+[3]tana!$N$55</f>
        <v>24</v>
      </c>
      <c r="J11" s="345"/>
      <c r="K11" s="254"/>
      <c r="L11" s="254"/>
      <c r="M11" s="254"/>
      <c r="N11" s="254"/>
      <c r="O11" s="254"/>
    </row>
    <row r="12" spans="1:16" ht="40.5" customHeight="1">
      <c r="A12" s="280" t="s">
        <v>234</v>
      </c>
      <c r="B12" s="282">
        <v>1362</v>
      </c>
      <c r="C12" s="282">
        <v>1375</v>
      </c>
      <c r="D12" s="282">
        <v>1533</v>
      </c>
      <c r="E12" s="282">
        <v>1790</v>
      </c>
      <c r="F12" s="283">
        <v>1500</v>
      </c>
      <c r="G12" s="139">
        <v>2911</v>
      </c>
      <c r="H12" s="139">
        <f>+[4]recap!$M$14</f>
        <v>3591</v>
      </c>
      <c r="I12" s="139">
        <f>+[3]tana!$N$61</f>
        <v>3775</v>
      </c>
      <c r="J12" s="345"/>
      <c r="K12" s="254"/>
      <c r="L12" s="254"/>
      <c r="M12" s="254"/>
      <c r="N12" s="254"/>
      <c r="O12" s="254"/>
    </row>
    <row r="13" spans="1:16" ht="84.75" customHeight="1">
      <c r="A13" s="284" t="s">
        <v>241</v>
      </c>
      <c r="B13" s="285">
        <v>1208</v>
      </c>
      <c r="C13" s="285">
        <v>2807</v>
      </c>
      <c r="D13" s="285">
        <v>4492</v>
      </c>
      <c r="E13" s="285">
        <v>5162</v>
      </c>
      <c r="F13" s="286">
        <f>1712+4990</f>
        <v>6702</v>
      </c>
      <c r="G13" s="287">
        <v>7730</v>
      </c>
      <c r="H13" s="287">
        <f>+'[5]REC NB 2012'!$L$7</f>
        <v>8073</v>
      </c>
      <c r="I13" s="158">
        <f>6386+1736+1146</f>
        <v>9268</v>
      </c>
      <c r="J13" s="346"/>
      <c r="K13" s="254"/>
      <c r="L13" s="254"/>
      <c r="M13" s="254"/>
      <c r="N13" s="254"/>
      <c r="O13" s="254"/>
      <c r="P13" s="255"/>
    </row>
    <row r="14" spans="1:16" ht="47.25" customHeight="1">
      <c r="A14" s="99" t="s">
        <v>6</v>
      </c>
      <c r="B14" s="45">
        <f>+B8+B13</f>
        <v>13523</v>
      </c>
      <c r="C14" s="45">
        <f t="shared" ref="C14:I14" si="1">+C8+C13</f>
        <v>15431</v>
      </c>
      <c r="D14" s="45">
        <f t="shared" si="1"/>
        <v>16578</v>
      </c>
      <c r="E14" s="45">
        <f t="shared" si="1"/>
        <v>20044</v>
      </c>
      <c r="F14" s="45">
        <f t="shared" si="1"/>
        <v>22099</v>
      </c>
      <c r="G14" s="45">
        <f t="shared" si="1"/>
        <v>25001</v>
      </c>
      <c r="H14" s="45">
        <f t="shared" si="1"/>
        <v>27655</v>
      </c>
      <c r="I14" s="45">
        <f t="shared" si="1"/>
        <v>33037</v>
      </c>
      <c r="J14" s="293"/>
    </row>
    <row r="15" spans="1:16" ht="18.75" customHeight="1">
      <c r="A15" s="330" t="s">
        <v>267</v>
      </c>
      <c r="B15" s="293"/>
      <c r="C15" s="293"/>
      <c r="D15" s="293"/>
      <c r="E15" s="293"/>
      <c r="F15" s="293"/>
      <c r="G15" s="293"/>
      <c r="H15" s="293"/>
      <c r="I15" s="293"/>
      <c r="J15" s="293"/>
    </row>
    <row r="16" spans="1:16">
      <c r="B16"/>
      <c r="C16"/>
      <c r="D16"/>
      <c r="E16"/>
      <c r="F16"/>
    </row>
    <row r="17" spans="1:23" ht="15.75">
      <c r="A17" s="1"/>
      <c r="B17" s="256"/>
      <c r="C17" s="256"/>
      <c r="D17" s="256"/>
      <c r="E17" s="256"/>
      <c r="F17" s="15"/>
    </row>
    <row r="18" spans="1:23" ht="15">
      <c r="B18" s="256"/>
      <c r="C18" s="256"/>
      <c r="D18" s="256"/>
      <c r="E18" s="256"/>
      <c r="F18" s="15"/>
    </row>
    <row r="19" spans="1:23" ht="15.75">
      <c r="A19" s="1"/>
      <c r="B19" s="256"/>
      <c r="C19" s="256"/>
      <c r="D19" s="256"/>
      <c r="E19" s="256"/>
      <c r="F19" s="15"/>
    </row>
    <row r="20" spans="1:23" ht="15.75">
      <c r="A20" s="1"/>
      <c r="B20" s="256"/>
      <c r="C20" s="256"/>
      <c r="D20" s="256"/>
      <c r="E20" s="256"/>
      <c r="F20" s="15"/>
    </row>
    <row r="21" spans="1:23" ht="15.75">
      <c r="A21" s="1"/>
      <c r="B21" s="256"/>
      <c r="C21" s="256"/>
      <c r="D21" s="256"/>
      <c r="E21" s="256"/>
      <c r="F21" s="15"/>
    </row>
    <row r="22" spans="1:23" ht="23.25">
      <c r="A22" s="405" t="s">
        <v>239</v>
      </c>
      <c r="B22" s="405"/>
      <c r="C22" s="405"/>
      <c r="D22" s="405"/>
      <c r="E22" s="405"/>
      <c r="F22" s="405"/>
      <c r="G22" s="405"/>
      <c r="H22" s="405"/>
      <c r="I22" s="405"/>
      <c r="J22" s="405"/>
    </row>
    <row r="23" spans="1:23" ht="23.25">
      <c r="A23" s="405" t="s">
        <v>237</v>
      </c>
      <c r="B23" s="405"/>
      <c r="C23" s="405"/>
      <c r="D23" s="405"/>
      <c r="E23" s="405"/>
      <c r="F23" s="405"/>
      <c r="G23" s="405"/>
      <c r="H23" s="405"/>
      <c r="I23" s="405"/>
      <c r="J23" s="405"/>
    </row>
    <row r="24" spans="1:23" ht="23.25">
      <c r="A24" s="274"/>
      <c r="B24" s="274"/>
      <c r="C24" s="274"/>
      <c r="D24" s="274"/>
      <c r="E24" s="274"/>
      <c r="F24" s="274"/>
      <c r="G24" s="274"/>
      <c r="H24" s="274"/>
      <c r="I24" s="274"/>
      <c r="J24" s="274"/>
    </row>
    <row r="25" spans="1:23" ht="34.5" customHeight="1">
      <c r="A25" s="276" t="s">
        <v>195</v>
      </c>
      <c r="B25" s="277">
        <v>2006</v>
      </c>
      <c r="C25" s="277">
        <v>2007</v>
      </c>
      <c r="D25" s="277">
        <v>2008</v>
      </c>
      <c r="E25" s="278">
        <v>2009</v>
      </c>
      <c r="F25" s="278">
        <v>2010</v>
      </c>
      <c r="G25" s="52">
        <v>2011</v>
      </c>
      <c r="H25" s="354">
        <v>2012</v>
      </c>
      <c r="I25" s="52">
        <v>2013</v>
      </c>
      <c r="J25" s="344"/>
      <c r="K25" s="253"/>
      <c r="L25" s="253"/>
      <c r="M25" s="253"/>
      <c r="N25" s="253"/>
      <c r="O25" s="253"/>
      <c r="Q25" s="257">
        <v>2007</v>
      </c>
      <c r="R25" s="257">
        <v>2008</v>
      </c>
      <c r="S25" s="252">
        <v>2009</v>
      </c>
      <c r="T25" s="252">
        <v>2010</v>
      </c>
      <c r="U25" s="252">
        <v>2011</v>
      </c>
      <c r="V25" s="252">
        <v>2012</v>
      </c>
      <c r="W25" s="252">
        <v>2013</v>
      </c>
    </row>
    <row r="26" spans="1:23" ht="33" customHeight="1">
      <c r="A26" s="280" t="s">
        <v>230</v>
      </c>
      <c r="B26" s="282">
        <v>25049</v>
      </c>
      <c r="C26" s="282">
        <v>25114</v>
      </c>
      <c r="D26" s="282">
        <v>26786</v>
      </c>
      <c r="E26" s="282">
        <v>33524</v>
      </c>
      <c r="F26" s="283">
        <v>35021</v>
      </c>
      <c r="G26" s="288">
        <v>46286</v>
      </c>
      <c r="H26" s="288">
        <v>52860</v>
      </c>
      <c r="I26" s="139">
        <v>57080</v>
      </c>
      <c r="J26" s="345"/>
      <c r="K26" s="254"/>
      <c r="L26" s="254"/>
      <c r="M26" s="254"/>
      <c r="N26" s="254"/>
      <c r="O26" s="254"/>
      <c r="P26" s="258" t="s">
        <v>231</v>
      </c>
      <c r="Q26" s="259">
        <v>43.848052878872345</v>
      </c>
      <c r="R26" s="259">
        <v>38.557455387142539</v>
      </c>
      <c r="S26" s="259">
        <v>38.110010738575347</v>
      </c>
      <c r="T26" s="259">
        <v>38.551155021272947</v>
      </c>
      <c r="U26" s="259">
        <v>30.091172276714342</v>
      </c>
      <c r="V26" s="259">
        <v>29.296254256526673</v>
      </c>
      <c r="W26" s="260">
        <v>33.948843728100911</v>
      </c>
    </row>
    <row r="27" spans="1:23" ht="63" customHeight="1">
      <c r="A27" s="296" t="s">
        <v>243</v>
      </c>
      <c r="B27" s="297">
        <f>+B28+B29+B30</f>
        <v>49.163639267036615</v>
      </c>
      <c r="C27" s="297">
        <f t="shared" ref="C27:I27" si="2">+C28+C29+C30</f>
        <v>50.266783467388713</v>
      </c>
      <c r="D27" s="297">
        <f t="shared" si="2"/>
        <v>45.120585380422611</v>
      </c>
      <c r="E27" s="297">
        <f t="shared" si="2"/>
        <v>44.392077317742512</v>
      </c>
      <c r="F27" s="297">
        <f t="shared" si="2"/>
        <v>43.96504954170355</v>
      </c>
      <c r="G27" s="297">
        <f t="shared" si="2"/>
        <v>37.313658557663224</v>
      </c>
      <c r="H27" s="347">
        <f t="shared" si="2"/>
        <v>37.045024593265232</v>
      </c>
      <c r="I27" s="355">
        <f t="shared" si="2"/>
        <v>41.641555711282408</v>
      </c>
      <c r="J27" s="351"/>
      <c r="K27" s="261"/>
      <c r="L27" s="261"/>
      <c r="M27" s="261"/>
      <c r="N27" s="261"/>
      <c r="O27" s="261"/>
      <c r="P27" s="258" t="s">
        <v>232</v>
      </c>
      <c r="Q27" s="259">
        <v>0.9038783148841284</v>
      </c>
      <c r="R27" s="259">
        <v>0.79145822444560587</v>
      </c>
      <c r="S27" s="259">
        <v>0.87996659109891417</v>
      </c>
      <c r="T27" s="259">
        <v>1.0764969589674767</v>
      </c>
      <c r="U27" s="259">
        <v>0.87931555978049514</v>
      </c>
      <c r="V27" s="259">
        <v>0.92319334090049188</v>
      </c>
      <c r="W27" s="260">
        <v>1.0371408549404344</v>
      </c>
    </row>
    <row r="28" spans="1:23" ht="51" customHeight="1">
      <c r="A28" s="280" t="s">
        <v>231</v>
      </c>
      <c r="B28" s="289">
        <f>+B9*100/B7</f>
        <v>42.856002235618192</v>
      </c>
      <c r="C28" s="289">
        <f>+C9*100/C7</f>
        <v>43.848052878872345</v>
      </c>
      <c r="D28" s="289">
        <f>+D9*100/D7</f>
        <v>38.557455387142539</v>
      </c>
      <c r="E28" s="289">
        <f t="shared" ref="E28:I28" si="3">+E9*100/E$7</f>
        <v>38.110010738575347</v>
      </c>
      <c r="F28" s="289">
        <f t="shared" si="3"/>
        <v>38.551155021272947</v>
      </c>
      <c r="G28" s="291">
        <f t="shared" si="3"/>
        <v>30.091172276714342</v>
      </c>
      <c r="H28" s="348">
        <f t="shared" si="3"/>
        <v>29.296254256526673</v>
      </c>
      <c r="I28" s="290">
        <f t="shared" si="3"/>
        <v>33.948843728100911</v>
      </c>
      <c r="J28" s="352"/>
      <c r="K28" s="261"/>
      <c r="L28" s="261"/>
      <c r="M28" s="261"/>
      <c r="N28" s="261"/>
      <c r="O28" s="261"/>
      <c r="P28" s="258" t="s">
        <v>23</v>
      </c>
      <c r="Q28" s="262">
        <v>3.9818427968463806E-2</v>
      </c>
      <c r="R28" s="262">
        <v>4.85328156499664E-2</v>
      </c>
      <c r="S28" s="259">
        <v>6.2641689535854916E-2</v>
      </c>
      <c r="T28" s="259">
        <v>5.4253162388281317E-2</v>
      </c>
      <c r="U28" s="259">
        <v>5.4012012271529186E-2</v>
      </c>
      <c r="V28" s="259">
        <v>3.2160423760877792E-2</v>
      </c>
      <c r="W28" s="260">
        <v>4.2046250875963559E-2</v>
      </c>
    </row>
    <row r="29" spans="1:23" ht="51" customHeight="1">
      <c r="A29" s="280" t="s">
        <v>244</v>
      </c>
      <c r="B29" s="289">
        <v>0.87029422332228834</v>
      </c>
      <c r="C29" s="289">
        <v>0.9436967428525922</v>
      </c>
      <c r="D29" s="289">
        <v>0.83999104009557224</v>
      </c>
      <c r="E29" s="289">
        <v>0.94260828063476909</v>
      </c>
      <c r="F29" s="289">
        <v>1.130750121355758</v>
      </c>
      <c r="G29" s="291">
        <v>0.93332757205202432</v>
      </c>
      <c r="H29" s="348">
        <v>0.95535376466136968</v>
      </c>
      <c r="I29" s="290">
        <v>1.079187105816398</v>
      </c>
      <c r="J29" s="352"/>
      <c r="K29" s="261"/>
      <c r="L29" s="261"/>
      <c r="M29" s="261"/>
      <c r="N29" s="261"/>
      <c r="O29" s="261"/>
      <c r="P29" s="258" t="s">
        <v>234</v>
      </c>
      <c r="Q29" s="259">
        <v>5.4750338456637735</v>
      </c>
      <c r="R29" s="259">
        <v>5.7231389531844989</v>
      </c>
      <c r="S29" s="259">
        <v>5.3394582985323948</v>
      </c>
      <c r="T29" s="259">
        <v>4.2831443990748408</v>
      </c>
      <c r="U29" s="259">
        <v>6.289158708896859</v>
      </c>
      <c r="V29" s="259">
        <v>6.7934165720771853</v>
      </c>
      <c r="W29" s="260">
        <v>6.6135248773651014</v>
      </c>
    </row>
    <row r="30" spans="1:23" ht="51" customHeight="1">
      <c r="A30" s="280" t="s">
        <v>234</v>
      </c>
      <c r="B30" s="289">
        <f>+B12*100/B26</f>
        <v>5.4373428080961315</v>
      </c>
      <c r="C30" s="289">
        <f>+C12*100/C26</f>
        <v>5.4750338456637735</v>
      </c>
      <c r="D30" s="289">
        <f>+D12*100/D26</f>
        <v>5.7231389531844989</v>
      </c>
      <c r="E30" s="289">
        <f t="shared" ref="E30:I31" si="4">+E12*100/E$7</f>
        <v>5.3394582985323948</v>
      </c>
      <c r="F30" s="289">
        <f t="shared" si="4"/>
        <v>4.2831443990748408</v>
      </c>
      <c r="G30" s="291">
        <f t="shared" si="4"/>
        <v>6.289158708896859</v>
      </c>
      <c r="H30" s="348">
        <f t="shared" si="4"/>
        <v>6.7934165720771853</v>
      </c>
      <c r="I30" s="290">
        <f t="shared" si="4"/>
        <v>6.6135248773651014</v>
      </c>
      <c r="J30" s="352"/>
      <c r="K30" s="261"/>
      <c r="L30" s="261"/>
      <c r="M30" s="261"/>
      <c r="N30" s="261"/>
      <c r="O30" s="261"/>
      <c r="P30" s="258" t="s">
        <v>235</v>
      </c>
      <c r="Q30" s="263" t="e">
        <f>+Q32-Q31</f>
        <v>#REF!</v>
      </c>
      <c r="R30" s="263" t="e">
        <f t="shared" ref="R30:W30" si="5">+R32-R31</f>
        <v>#REF!</v>
      </c>
      <c r="S30" s="263" t="e">
        <f t="shared" si="5"/>
        <v>#REF!</v>
      </c>
      <c r="T30" s="263" t="e">
        <f t="shared" si="5"/>
        <v>#REF!</v>
      </c>
      <c r="U30" s="263" t="e">
        <f t="shared" si="5"/>
        <v>#REF!</v>
      </c>
      <c r="V30" s="263" t="e">
        <f t="shared" si="5"/>
        <v>#REF!</v>
      </c>
      <c r="W30" s="263" t="e">
        <f t="shared" si="5"/>
        <v>#REF!</v>
      </c>
    </row>
    <row r="31" spans="1:23" ht="70.5" customHeight="1">
      <c r="A31" s="295" t="s">
        <v>242</v>
      </c>
      <c r="B31" s="298">
        <f>+B13*100/B26</f>
        <v>4.822547806299653</v>
      </c>
      <c r="C31" s="298">
        <f>+C13*100/C26</f>
        <v>11.17703273074779</v>
      </c>
      <c r="D31" s="298">
        <f>+D13*100/D26</f>
        <v>16.76995445381916</v>
      </c>
      <c r="E31" s="298">
        <f t="shared" si="4"/>
        <v>15.397923875432525</v>
      </c>
      <c r="F31" s="298">
        <f t="shared" si="4"/>
        <v>19.137089175066389</v>
      </c>
      <c r="G31" s="299">
        <f t="shared" si="4"/>
        <v>16.700514194356824</v>
      </c>
      <c r="H31" s="349">
        <f t="shared" si="4"/>
        <v>15.272417707150964</v>
      </c>
      <c r="I31" s="355">
        <f t="shared" si="4"/>
        <v>16.23686054660126</v>
      </c>
      <c r="J31" s="351"/>
      <c r="K31" s="261"/>
      <c r="L31" s="261"/>
      <c r="M31" s="261"/>
      <c r="N31" s="261"/>
      <c r="O31" s="261"/>
      <c r="Q31" s="134" t="e">
        <f>+Q29+#REF!+Q28+Q27+Q26</f>
        <v>#REF!</v>
      </c>
      <c r="R31" s="134" t="e">
        <f>+R29+#REF!+R28+R27+R26</f>
        <v>#REF!</v>
      </c>
      <c r="S31" s="134" t="e">
        <f>+S29+#REF!+S28+S27+S26</f>
        <v>#REF!</v>
      </c>
      <c r="T31" s="134" t="e">
        <f>+T29+#REF!+T28+T27+T26</f>
        <v>#REF!</v>
      </c>
      <c r="U31" s="134" t="e">
        <f>+U29+#REF!+U28+U27+U26</f>
        <v>#REF!</v>
      </c>
      <c r="V31" s="134" t="e">
        <f>+V29+#REF!+V28+V27+V26</f>
        <v>#REF!</v>
      </c>
      <c r="W31" s="134" t="e">
        <f>+W29+#REF!+W28+W27+W26</f>
        <v>#REF!</v>
      </c>
    </row>
    <row r="32" spans="1:23" ht="42.75" customHeight="1">
      <c r="A32" s="52" t="s">
        <v>245</v>
      </c>
      <c r="B32" s="292">
        <v>46.013812926663732</v>
      </c>
      <c r="C32" s="292">
        <v>38.556183801863497</v>
      </c>
      <c r="D32" s="292">
        <v>38.109460165758229</v>
      </c>
      <c r="E32" s="292">
        <v>40.20999880682497</v>
      </c>
      <c r="F32" s="292">
        <v>36.897861283230071</v>
      </c>
      <c r="G32" s="292">
        <v>45.985827247979955</v>
      </c>
      <c r="H32" s="350">
        <v>47.682557699583803</v>
      </c>
      <c r="I32" s="292">
        <v>42.121583742116329</v>
      </c>
      <c r="J32" s="353"/>
      <c r="Q32" s="2">
        <v>100</v>
      </c>
      <c r="R32" s="2">
        <v>100</v>
      </c>
      <c r="S32" s="2">
        <v>100</v>
      </c>
      <c r="T32" s="2">
        <v>100</v>
      </c>
      <c r="U32" s="2">
        <v>100</v>
      </c>
      <c r="V32" s="264">
        <v>100</v>
      </c>
      <c r="W32" s="264">
        <v>100</v>
      </c>
    </row>
    <row r="33" spans="1:10" ht="15">
      <c r="A33" s="330" t="s">
        <v>267</v>
      </c>
    </row>
    <row r="34" spans="1:10" ht="15.75">
      <c r="A34" s="1"/>
    </row>
    <row r="36" spans="1:10">
      <c r="B36" s="294"/>
      <c r="C36" s="294"/>
      <c r="D36" s="294"/>
      <c r="E36" s="294"/>
      <c r="F36" s="294"/>
      <c r="G36" s="294"/>
      <c r="H36" s="294"/>
      <c r="I36" s="294"/>
      <c r="J36" s="294"/>
    </row>
  </sheetData>
  <mergeCells count="4">
    <mergeCell ref="A22:J22"/>
    <mergeCell ref="A23:J23"/>
    <mergeCell ref="A3:J3"/>
    <mergeCell ref="A4:J4"/>
  </mergeCells>
  <pageMargins left="0.31496062992125984" right="0.31496062992125984" top="0.35433070866141736" bottom="0.35433070866141736" header="0.11811023622047245" footer="0.11811023622047245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FF"/>
  </sheetPr>
  <dimension ref="A2:P298"/>
  <sheetViews>
    <sheetView topLeftCell="A148" workbookViewId="0">
      <selection activeCell="A51" sqref="A51"/>
    </sheetView>
  </sheetViews>
  <sheetFormatPr baseColWidth="10" defaultColWidth="20.140625" defaultRowHeight="12.75"/>
  <cols>
    <col min="1" max="1" width="26" style="2" customWidth="1"/>
    <col min="2" max="10" width="15.28515625" style="2" customWidth="1"/>
    <col min="11" max="11" width="10.28515625" style="2" customWidth="1"/>
    <col min="12" max="16384" width="20.140625" style="2"/>
  </cols>
  <sheetData>
    <row r="2" spans="1:16" ht="23.25">
      <c r="A2" s="85" t="s">
        <v>270</v>
      </c>
      <c r="B2" s="1"/>
      <c r="C2" s="1"/>
      <c r="D2" s="1"/>
      <c r="E2" s="16"/>
      <c r="F2" s="16"/>
      <c r="G2" s="16"/>
      <c r="H2" s="16"/>
      <c r="I2" s="16"/>
    </row>
    <row r="3" spans="1:16" ht="18">
      <c r="A3" s="19"/>
      <c r="B3" s="1"/>
      <c r="C3" s="1"/>
      <c r="D3" s="1"/>
      <c r="E3" s="1"/>
      <c r="F3" s="1"/>
      <c r="G3" s="1"/>
      <c r="H3" s="1"/>
      <c r="I3" s="1"/>
    </row>
    <row r="5" spans="1:16" ht="37.5" customHeight="1">
      <c r="A5" s="99" t="s">
        <v>20</v>
      </c>
      <c r="B5" s="118">
        <v>2006</v>
      </c>
      <c r="C5" s="118">
        <v>2007</v>
      </c>
      <c r="D5" s="118">
        <v>2008</v>
      </c>
      <c r="E5" s="118">
        <v>2009</v>
      </c>
      <c r="F5" s="118">
        <v>2010</v>
      </c>
      <c r="G5" s="118">
        <v>2011</v>
      </c>
      <c r="H5" s="118">
        <v>2012</v>
      </c>
      <c r="I5" s="118">
        <v>2013</v>
      </c>
      <c r="J5" s="356"/>
      <c r="N5" s="21" t="s">
        <v>20</v>
      </c>
      <c r="O5" s="2">
        <v>2013</v>
      </c>
    </row>
    <row r="6" spans="1:16" ht="31.5" customHeight="1">
      <c r="A6" s="100" t="s">
        <v>21</v>
      </c>
      <c r="B6" s="101">
        <v>39078</v>
      </c>
      <c r="C6" s="101">
        <v>42353</v>
      </c>
      <c r="D6" s="101">
        <v>42058</v>
      </c>
      <c r="E6" s="101">
        <v>44318</v>
      </c>
      <c r="F6" s="101">
        <v>47893</v>
      </c>
      <c r="G6" s="101">
        <v>52028</v>
      </c>
      <c r="H6" s="101">
        <v>53801</v>
      </c>
      <c r="I6" s="101">
        <v>56373</v>
      </c>
      <c r="J6" s="357"/>
      <c r="K6" s="4"/>
      <c r="L6" s="4"/>
      <c r="M6" s="4"/>
      <c r="N6" s="3" t="s">
        <v>21</v>
      </c>
      <c r="O6" s="4">
        <v>56373</v>
      </c>
      <c r="P6" s="4"/>
    </row>
    <row r="7" spans="1:16" ht="31.5" customHeight="1">
      <c r="A7" s="100" t="s">
        <v>102</v>
      </c>
      <c r="B7" s="119">
        <v>879</v>
      </c>
      <c r="C7" s="119">
        <v>915</v>
      </c>
      <c r="D7" s="119">
        <v>1045</v>
      </c>
      <c r="E7" s="101">
        <v>1151</v>
      </c>
      <c r="F7" s="101">
        <v>1285</v>
      </c>
      <c r="G7" s="101">
        <v>1407</v>
      </c>
      <c r="H7" s="101">
        <v>1753</v>
      </c>
      <c r="I7" s="101">
        <v>2225</v>
      </c>
      <c r="J7" s="357"/>
      <c r="K7" s="4"/>
      <c r="L7" s="4"/>
      <c r="M7" s="4"/>
      <c r="N7" s="3" t="s">
        <v>99</v>
      </c>
      <c r="O7" s="4">
        <v>2225</v>
      </c>
      <c r="P7" s="4"/>
    </row>
    <row r="8" spans="1:16" ht="31.5" customHeight="1">
      <c r="A8" s="100" t="s">
        <v>24</v>
      </c>
      <c r="B8" s="119">
        <v>6319</v>
      </c>
      <c r="C8" s="119">
        <v>6857</v>
      </c>
      <c r="D8" s="119">
        <v>7530</v>
      </c>
      <c r="E8" s="101">
        <v>7777</v>
      </c>
      <c r="F8" s="101">
        <v>7987</v>
      </c>
      <c r="G8" s="101">
        <v>10914</v>
      </c>
      <c r="H8" s="101">
        <v>13428</v>
      </c>
      <c r="I8" s="101">
        <v>14437</v>
      </c>
      <c r="J8" s="357"/>
      <c r="K8" s="4"/>
      <c r="L8" s="4"/>
      <c r="M8" s="4"/>
      <c r="N8" s="3" t="s">
        <v>24</v>
      </c>
      <c r="O8" s="4">
        <v>14437</v>
      </c>
      <c r="P8" s="4"/>
    </row>
    <row r="9" spans="1:16" ht="31.5" customHeight="1">
      <c r="A9" s="120" t="s">
        <v>25</v>
      </c>
      <c r="B9" s="121">
        <f>SUM(B6:B8)</f>
        <v>46276</v>
      </c>
      <c r="C9" s="121">
        <f t="shared" ref="C9:I9" si="0">SUM(C6:C8)</f>
        <v>50125</v>
      </c>
      <c r="D9" s="121">
        <f t="shared" si="0"/>
        <v>50633</v>
      </c>
      <c r="E9" s="121">
        <f t="shared" si="0"/>
        <v>53246</v>
      </c>
      <c r="F9" s="121">
        <f t="shared" si="0"/>
        <v>57165</v>
      </c>
      <c r="G9" s="121">
        <f t="shared" si="0"/>
        <v>64349</v>
      </c>
      <c r="H9" s="121">
        <f t="shared" si="0"/>
        <v>68982</v>
      </c>
      <c r="I9" s="121">
        <f t="shared" si="0"/>
        <v>73035</v>
      </c>
      <c r="J9" s="358"/>
      <c r="K9" s="4"/>
      <c r="L9" s="4"/>
      <c r="M9" s="4"/>
      <c r="N9" s="30" t="s">
        <v>26</v>
      </c>
      <c r="O9" s="4">
        <v>24021</v>
      </c>
      <c r="P9" s="4"/>
    </row>
    <row r="10" spans="1:16" ht="31.5" customHeight="1">
      <c r="A10" s="122" t="s">
        <v>26</v>
      </c>
      <c r="B10" s="123">
        <v>3875</v>
      </c>
      <c r="C10" s="123">
        <v>8188</v>
      </c>
      <c r="D10" s="123">
        <v>11436</v>
      </c>
      <c r="E10" s="123">
        <v>15214</v>
      </c>
      <c r="F10" s="123">
        <v>17433</v>
      </c>
      <c r="G10" s="123">
        <v>21199</v>
      </c>
      <c r="H10" s="123">
        <v>21253</v>
      </c>
      <c r="I10" s="123">
        <v>24021</v>
      </c>
      <c r="J10" s="358"/>
      <c r="K10" s="4"/>
      <c r="L10" s="4"/>
      <c r="M10" s="4"/>
      <c r="P10" s="4"/>
    </row>
    <row r="11" spans="1:16" ht="31.5" customHeight="1">
      <c r="A11" s="124" t="s">
        <v>15</v>
      </c>
      <c r="B11" s="125">
        <f t="shared" ref="B11:I11" si="1">+B9+B10</f>
        <v>50151</v>
      </c>
      <c r="C11" s="125">
        <f t="shared" si="1"/>
        <v>58313</v>
      </c>
      <c r="D11" s="125">
        <f t="shared" si="1"/>
        <v>62069</v>
      </c>
      <c r="E11" s="125">
        <f t="shared" si="1"/>
        <v>68460</v>
      </c>
      <c r="F11" s="125">
        <f t="shared" si="1"/>
        <v>74598</v>
      </c>
      <c r="G11" s="125">
        <f t="shared" si="1"/>
        <v>85548</v>
      </c>
      <c r="H11" s="125">
        <f t="shared" si="1"/>
        <v>90235</v>
      </c>
      <c r="I11" s="125">
        <f t="shared" si="1"/>
        <v>97056</v>
      </c>
      <c r="J11" s="126"/>
      <c r="K11" s="4"/>
      <c r="L11" s="4"/>
      <c r="M11" s="4"/>
      <c r="N11" s="4"/>
      <c r="O11" s="4"/>
      <c r="P11" s="4"/>
    </row>
    <row r="12" spans="1:16" ht="18" customHeight="1">
      <c r="A12" s="330" t="s">
        <v>267</v>
      </c>
      <c r="B12" s="126"/>
      <c r="C12" s="126"/>
      <c r="D12" s="126"/>
      <c r="E12" s="126"/>
      <c r="F12" s="126"/>
      <c r="G12" s="126"/>
      <c r="H12" s="126"/>
      <c r="I12" s="126"/>
      <c r="J12" s="126"/>
      <c r="K12" s="4"/>
      <c r="L12" s="4"/>
      <c r="M12" s="4"/>
      <c r="N12" s="4"/>
      <c r="O12" s="4"/>
      <c r="P12" s="4"/>
    </row>
    <row r="14" spans="1:16" ht="15.75">
      <c r="A14" s="116"/>
    </row>
    <row r="15" spans="1:16" ht="15">
      <c r="A15" s="29"/>
      <c r="B15" s="7"/>
      <c r="C15" s="7"/>
      <c r="D15" s="7"/>
    </row>
    <row r="16" spans="1:16">
      <c r="A16" s="7"/>
      <c r="B16" s="7"/>
      <c r="C16" s="7"/>
      <c r="D16" s="7"/>
      <c r="J16" s="10"/>
    </row>
    <row r="17" spans="1:4">
      <c r="A17" s="7"/>
      <c r="B17" s="7"/>
      <c r="C17" s="7"/>
      <c r="D17" s="7"/>
    </row>
    <row r="44" spans="1:10" ht="23.25">
      <c r="A44" s="399" t="s">
        <v>93</v>
      </c>
      <c r="B44" s="399"/>
      <c r="C44" s="399"/>
      <c r="D44" s="399"/>
      <c r="E44" s="399"/>
      <c r="F44" s="399"/>
      <c r="G44" s="399"/>
      <c r="H44" s="399"/>
      <c r="I44" s="399"/>
      <c r="J44" s="399"/>
    </row>
    <row r="47" spans="1:10" ht="20.25" customHeight="1">
      <c r="A47" s="40" t="s">
        <v>20</v>
      </c>
      <c r="B47" s="301">
        <v>2006</v>
      </c>
      <c r="C47" s="301">
        <v>2007</v>
      </c>
      <c r="D47" s="301">
        <v>2008</v>
      </c>
      <c r="E47" s="301">
        <v>2009</v>
      </c>
      <c r="F47" s="301">
        <v>2010</v>
      </c>
      <c r="G47" s="301">
        <v>2011</v>
      </c>
      <c r="H47" s="301">
        <v>2012</v>
      </c>
      <c r="I47" s="309">
        <v>2013</v>
      </c>
      <c r="J47" s="359"/>
    </row>
    <row r="48" spans="1:10" ht="26.25" customHeight="1">
      <c r="A48" s="302" t="s">
        <v>25</v>
      </c>
      <c r="B48" s="303">
        <f t="shared" ref="B48:I48" si="2">+B9/B11</f>
        <v>0.92273334529720241</v>
      </c>
      <c r="C48" s="303">
        <f t="shared" si="2"/>
        <v>0.85958534117606711</v>
      </c>
      <c r="D48" s="303">
        <f t="shared" si="2"/>
        <v>0.81575343569253578</v>
      </c>
      <c r="E48" s="303">
        <f t="shared" si="2"/>
        <v>0.77776803973122988</v>
      </c>
      <c r="F48" s="303">
        <f t="shared" si="2"/>
        <v>0.76630740770530037</v>
      </c>
      <c r="G48" s="303">
        <f t="shared" si="2"/>
        <v>0.75219759667087482</v>
      </c>
      <c r="H48" s="303">
        <f t="shared" si="2"/>
        <v>0.76447054912173773</v>
      </c>
      <c r="I48" s="303">
        <f t="shared" si="2"/>
        <v>0.75250370919881304</v>
      </c>
      <c r="J48" s="360"/>
    </row>
    <row r="49" spans="1:10" ht="26.25" customHeight="1">
      <c r="A49" s="304" t="s">
        <v>26</v>
      </c>
      <c r="B49" s="305">
        <f t="shared" ref="B49:I49" si="3">+B10/B11</f>
        <v>7.7266654702797546E-2</v>
      </c>
      <c r="C49" s="305">
        <f t="shared" si="3"/>
        <v>0.14041465882393292</v>
      </c>
      <c r="D49" s="305">
        <f t="shared" si="3"/>
        <v>0.18424656430746428</v>
      </c>
      <c r="E49" s="305">
        <f t="shared" si="3"/>
        <v>0.2222319602687701</v>
      </c>
      <c r="F49" s="305">
        <f t="shared" si="3"/>
        <v>0.2336925922946996</v>
      </c>
      <c r="G49" s="305">
        <f t="shared" si="3"/>
        <v>0.24780240332912518</v>
      </c>
      <c r="H49" s="305">
        <f t="shared" si="3"/>
        <v>0.23552945087826233</v>
      </c>
      <c r="I49" s="305">
        <f t="shared" si="3"/>
        <v>0.24749629080118693</v>
      </c>
      <c r="J49" s="360"/>
    </row>
    <row r="50" spans="1:10" ht="26.25" customHeight="1">
      <c r="A50" s="306" t="s">
        <v>15</v>
      </c>
      <c r="B50" s="307">
        <f t="shared" ref="B50:I50" si="4">SUM(B48:B49)</f>
        <v>1</v>
      </c>
      <c r="C50" s="307">
        <f t="shared" si="4"/>
        <v>1</v>
      </c>
      <c r="D50" s="307">
        <f t="shared" si="4"/>
        <v>1</v>
      </c>
      <c r="E50" s="307">
        <f t="shared" si="4"/>
        <v>1</v>
      </c>
      <c r="F50" s="307">
        <f t="shared" si="4"/>
        <v>1</v>
      </c>
      <c r="G50" s="307">
        <f t="shared" si="4"/>
        <v>1</v>
      </c>
      <c r="H50" s="307">
        <f t="shared" si="4"/>
        <v>1</v>
      </c>
      <c r="I50" s="307">
        <f t="shared" si="4"/>
        <v>1</v>
      </c>
      <c r="J50" s="361"/>
    </row>
    <row r="51" spans="1:10" ht="15">
      <c r="A51" s="330" t="s">
        <v>267</v>
      </c>
    </row>
    <row r="95" spans="1:4" ht="18">
      <c r="A95" s="308" t="s">
        <v>97</v>
      </c>
      <c r="B95" s="1"/>
      <c r="C95" s="1"/>
      <c r="D95" s="1"/>
    </row>
    <row r="97" spans="1:13" ht="18">
      <c r="A97" s="40" t="s">
        <v>21</v>
      </c>
      <c r="B97" s="40">
        <v>2006</v>
      </c>
      <c r="C97" s="40">
        <v>2007</v>
      </c>
      <c r="D97" s="40">
        <v>2008</v>
      </c>
      <c r="E97" s="40">
        <v>2009</v>
      </c>
      <c r="F97" s="40">
        <v>2010</v>
      </c>
      <c r="G97" s="40">
        <v>2011</v>
      </c>
      <c r="H97" s="40">
        <v>2012</v>
      </c>
      <c r="I97" s="40">
        <v>2013</v>
      </c>
      <c r="J97" s="359"/>
      <c r="L97" s="31"/>
      <c r="M97" s="31"/>
    </row>
    <row r="98" spans="1:13" ht="18">
      <c r="A98" s="76" t="s">
        <v>32</v>
      </c>
      <c r="B98" s="84">
        <v>23584</v>
      </c>
      <c r="C98" s="84">
        <v>25074</v>
      </c>
      <c r="D98" s="84">
        <v>23349</v>
      </c>
      <c r="E98" s="84">
        <v>22692</v>
      </c>
      <c r="F98" s="84">
        <v>23030</v>
      </c>
      <c r="G98" s="84">
        <v>24567</v>
      </c>
      <c r="H98" s="84">
        <v>24819</v>
      </c>
      <c r="I98" s="84">
        <v>26324</v>
      </c>
      <c r="J98" s="362"/>
      <c r="L98" s="24"/>
      <c r="M98" s="24"/>
    </row>
    <row r="99" spans="1:13" ht="18">
      <c r="A99" s="76" t="s">
        <v>33</v>
      </c>
      <c r="B99" s="84">
        <v>1407</v>
      </c>
      <c r="C99" s="84">
        <v>1573</v>
      </c>
      <c r="D99" s="84">
        <v>1531</v>
      </c>
      <c r="E99" s="84">
        <v>1709</v>
      </c>
      <c r="F99" s="84">
        <v>2063</v>
      </c>
      <c r="G99" s="84">
        <v>2089</v>
      </c>
      <c r="H99" s="84">
        <v>2103</v>
      </c>
      <c r="I99" s="84">
        <v>2223</v>
      </c>
      <c r="J99" s="362"/>
      <c r="L99" s="24"/>
      <c r="M99" s="24"/>
    </row>
    <row r="100" spans="1:13" ht="18">
      <c r="A100" s="76" t="s">
        <v>34</v>
      </c>
      <c r="B100" s="84">
        <v>3986</v>
      </c>
      <c r="C100" s="84">
        <v>4005</v>
      </c>
      <c r="D100" s="84">
        <v>4139</v>
      </c>
      <c r="E100" s="84">
        <v>5026</v>
      </c>
      <c r="F100" s="84">
        <v>6057</v>
      </c>
      <c r="G100" s="84">
        <v>6427</v>
      </c>
      <c r="H100" s="84">
        <v>7522</v>
      </c>
      <c r="I100" s="84">
        <v>8662</v>
      </c>
      <c r="J100" s="362"/>
      <c r="L100" s="24"/>
      <c r="M100" s="24"/>
    </row>
    <row r="101" spans="1:13" ht="18">
      <c r="A101" s="76" t="s">
        <v>35</v>
      </c>
      <c r="B101" s="84">
        <v>1810</v>
      </c>
      <c r="C101" s="84">
        <v>2209</v>
      </c>
      <c r="D101" s="84">
        <v>2248</v>
      </c>
      <c r="E101" s="84">
        <v>2188</v>
      </c>
      <c r="F101" s="84">
        <v>2224</v>
      </c>
      <c r="G101" s="84">
        <v>2553</v>
      </c>
      <c r="H101" s="84">
        <v>2801</v>
      </c>
      <c r="I101" s="84">
        <v>5141</v>
      </c>
      <c r="J101" s="362"/>
      <c r="L101" s="24"/>
      <c r="M101" s="24"/>
    </row>
    <row r="102" spans="1:13" ht="18">
      <c r="A102" s="76" t="s">
        <v>36</v>
      </c>
      <c r="B102" s="84">
        <v>5523</v>
      </c>
      <c r="C102" s="84">
        <v>6138</v>
      </c>
      <c r="D102" s="84">
        <v>7124</v>
      </c>
      <c r="E102" s="84">
        <v>8513</v>
      </c>
      <c r="F102" s="84">
        <v>10296</v>
      </c>
      <c r="G102" s="84">
        <v>11653</v>
      </c>
      <c r="H102" s="84">
        <v>11702</v>
      </c>
      <c r="I102" s="84">
        <v>10732</v>
      </c>
      <c r="J102" s="362"/>
      <c r="L102" s="24"/>
      <c r="M102" s="24"/>
    </row>
    <row r="103" spans="1:13" ht="18">
      <c r="A103" s="76" t="s">
        <v>37</v>
      </c>
      <c r="B103" s="84">
        <v>2768</v>
      </c>
      <c r="C103" s="84">
        <v>3354</v>
      </c>
      <c r="D103" s="84">
        <v>3667</v>
      </c>
      <c r="E103" s="84">
        <v>4190</v>
      </c>
      <c r="F103" s="84">
        <v>4223</v>
      </c>
      <c r="G103" s="84">
        <v>4739</v>
      </c>
      <c r="H103" s="84">
        <v>4854</v>
      </c>
      <c r="I103" s="84">
        <v>3291</v>
      </c>
      <c r="J103" s="362"/>
      <c r="L103" s="24"/>
      <c r="M103" s="24"/>
    </row>
    <row r="104" spans="1:13" ht="18">
      <c r="A104" s="40" t="s">
        <v>38</v>
      </c>
      <c r="B104" s="312">
        <f>SUM(B98:B103)</f>
        <v>39078</v>
      </c>
      <c r="C104" s="312">
        <f t="shared" ref="C104:I104" si="5">SUM(C98:C103)</f>
        <v>42353</v>
      </c>
      <c r="D104" s="312">
        <f t="shared" si="5"/>
        <v>42058</v>
      </c>
      <c r="E104" s="312">
        <f t="shared" si="5"/>
        <v>44318</v>
      </c>
      <c r="F104" s="312">
        <f t="shared" si="5"/>
        <v>47893</v>
      </c>
      <c r="G104" s="312">
        <f t="shared" si="5"/>
        <v>52028</v>
      </c>
      <c r="H104" s="312">
        <f t="shared" si="5"/>
        <v>53801</v>
      </c>
      <c r="I104" s="312">
        <f t="shared" si="5"/>
        <v>56373</v>
      </c>
      <c r="J104" s="363"/>
      <c r="L104" s="25"/>
      <c r="M104" s="25"/>
    </row>
    <row r="107" spans="1:13" ht="18">
      <c r="A107" s="308" t="s">
        <v>98</v>
      </c>
      <c r="B107" s="1"/>
      <c r="C107" s="1"/>
      <c r="D107" s="1"/>
    </row>
    <row r="109" spans="1:13" ht="18">
      <c r="A109" s="40" t="s">
        <v>22</v>
      </c>
      <c r="B109" s="40">
        <v>2006</v>
      </c>
      <c r="C109" s="40">
        <v>2007</v>
      </c>
      <c r="D109" s="40">
        <v>2008</v>
      </c>
      <c r="E109" s="40">
        <v>2010</v>
      </c>
      <c r="F109" s="40">
        <v>2011</v>
      </c>
      <c r="G109" s="40">
        <v>2012</v>
      </c>
      <c r="H109" s="40">
        <v>2013</v>
      </c>
      <c r="I109" s="364"/>
    </row>
    <row r="110" spans="1:13" ht="18">
      <c r="A110" s="82" t="s">
        <v>32</v>
      </c>
      <c r="B110" s="84">
        <v>627</v>
      </c>
      <c r="C110" s="84">
        <v>650</v>
      </c>
      <c r="D110" s="84">
        <v>719</v>
      </c>
      <c r="E110" s="84">
        <v>852</v>
      </c>
      <c r="F110" s="84">
        <v>917</v>
      </c>
      <c r="G110" s="84">
        <v>1033</v>
      </c>
      <c r="H110" s="84">
        <v>1135</v>
      </c>
      <c r="I110" s="365"/>
    </row>
    <row r="111" spans="1:13" ht="18">
      <c r="A111" s="82" t="s">
        <v>33</v>
      </c>
      <c r="B111" s="84">
        <v>211</v>
      </c>
      <c r="C111" s="84">
        <v>246</v>
      </c>
      <c r="D111" s="84">
        <v>305</v>
      </c>
      <c r="E111" s="84">
        <v>238</v>
      </c>
      <c r="F111" s="84">
        <v>281</v>
      </c>
      <c r="G111" s="84">
        <v>281</v>
      </c>
      <c r="H111" s="84">
        <v>460</v>
      </c>
      <c r="I111" s="365"/>
    </row>
    <row r="112" spans="1:13" ht="18">
      <c r="A112" s="82" t="s">
        <v>39</v>
      </c>
      <c r="B112" s="84"/>
      <c r="C112" s="84"/>
      <c r="D112" s="84"/>
      <c r="E112" s="84">
        <v>151</v>
      </c>
      <c r="F112" s="84">
        <v>151</v>
      </c>
      <c r="G112" s="84">
        <v>294</v>
      </c>
      <c r="H112" s="84">
        <v>401</v>
      </c>
      <c r="I112" s="365"/>
    </row>
    <row r="113" spans="1:9" ht="18">
      <c r="A113" s="82" t="s">
        <v>37</v>
      </c>
      <c r="B113" s="84"/>
      <c r="C113" s="84"/>
      <c r="D113" s="84"/>
      <c r="E113" s="84"/>
      <c r="F113" s="84"/>
      <c r="G113" s="84">
        <v>90</v>
      </c>
      <c r="H113" s="84">
        <v>169</v>
      </c>
      <c r="I113" s="365"/>
    </row>
    <row r="114" spans="1:9" ht="18">
      <c r="A114" s="40" t="s">
        <v>38</v>
      </c>
      <c r="B114" s="312">
        <f>SUM(B110:B113)</f>
        <v>838</v>
      </c>
      <c r="C114" s="312">
        <f t="shared" ref="C114:H114" si="6">SUM(C110:C113)</f>
        <v>896</v>
      </c>
      <c r="D114" s="312">
        <f t="shared" si="6"/>
        <v>1024</v>
      </c>
      <c r="E114" s="312">
        <f t="shared" si="6"/>
        <v>1241</v>
      </c>
      <c r="F114" s="312">
        <f t="shared" si="6"/>
        <v>1349</v>
      </c>
      <c r="G114" s="312">
        <f t="shared" si="6"/>
        <v>1698</v>
      </c>
      <c r="H114" s="312">
        <f t="shared" si="6"/>
        <v>2165</v>
      </c>
      <c r="I114" s="366"/>
    </row>
    <row r="115" spans="1:9" ht="18">
      <c r="A115" s="313"/>
      <c r="B115" s="313"/>
      <c r="C115" s="313"/>
      <c r="D115" s="313"/>
      <c r="E115" s="313"/>
      <c r="F115" s="313"/>
      <c r="G115" s="313"/>
      <c r="H115" s="313"/>
    </row>
    <row r="116" spans="1:9" ht="18">
      <c r="A116" s="308" t="s">
        <v>94</v>
      </c>
      <c r="B116" s="1"/>
      <c r="C116" s="1"/>
      <c r="D116" s="1"/>
    </row>
    <row r="118" spans="1:9" ht="18">
      <c r="A118" s="40" t="s">
        <v>23</v>
      </c>
      <c r="B118" s="40">
        <v>2006</v>
      </c>
      <c r="C118" s="40">
        <v>2007</v>
      </c>
      <c r="D118" s="40">
        <v>2008</v>
      </c>
      <c r="E118" s="40">
        <v>2010</v>
      </c>
      <c r="F118" s="40">
        <v>2011</v>
      </c>
      <c r="G118" s="40">
        <v>2012</v>
      </c>
      <c r="H118" s="40">
        <v>2013</v>
      </c>
      <c r="I118" s="367"/>
    </row>
    <row r="119" spans="1:9" ht="18">
      <c r="A119" s="82" t="s">
        <v>32</v>
      </c>
      <c r="B119" s="82">
        <v>41</v>
      </c>
      <c r="C119" s="82">
        <v>19</v>
      </c>
      <c r="D119" s="82">
        <v>21</v>
      </c>
      <c r="E119" s="82">
        <v>44</v>
      </c>
      <c r="F119" s="82">
        <v>58</v>
      </c>
      <c r="G119" s="82">
        <v>55</v>
      </c>
      <c r="H119" s="82">
        <v>60</v>
      </c>
      <c r="I119" s="368"/>
    </row>
    <row r="121" spans="1:9" ht="15.75">
      <c r="A121" s="107" t="s">
        <v>95</v>
      </c>
      <c r="B121" s="1"/>
      <c r="C121" s="1"/>
      <c r="D121" s="1"/>
    </row>
    <row r="123" spans="1:9" ht="18">
      <c r="A123" s="40" t="s">
        <v>24</v>
      </c>
      <c r="B123" s="40">
        <v>2006</v>
      </c>
      <c r="C123" s="40">
        <v>2007</v>
      </c>
      <c r="D123" s="40">
        <v>2008</v>
      </c>
      <c r="E123" s="40">
        <v>2010</v>
      </c>
      <c r="F123" s="40">
        <v>2011</v>
      </c>
      <c r="G123" s="40">
        <v>2012</v>
      </c>
      <c r="H123" s="40">
        <v>2013</v>
      </c>
      <c r="I123" s="367"/>
    </row>
    <row r="124" spans="1:9" ht="33.75" customHeight="1">
      <c r="A124" s="343" t="s">
        <v>40</v>
      </c>
      <c r="B124" s="84">
        <v>6319</v>
      </c>
      <c r="C124" s="84">
        <v>6857</v>
      </c>
      <c r="D124" s="84">
        <v>7530</v>
      </c>
      <c r="E124" s="84">
        <v>7987</v>
      </c>
      <c r="F124" s="84">
        <v>10914</v>
      </c>
      <c r="G124" s="84">
        <v>13428</v>
      </c>
      <c r="H124" s="84">
        <v>14437</v>
      </c>
      <c r="I124" s="365"/>
    </row>
    <row r="125" spans="1:9">
      <c r="E125" s="2" t="s">
        <v>16</v>
      </c>
    </row>
    <row r="127" spans="1:9" ht="18">
      <c r="A127" s="308" t="s">
        <v>96</v>
      </c>
      <c r="B127" s="1"/>
      <c r="C127" s="1"/>
      <c r="D127" s="1"/>
    </row>
    <row r="129" spans="1:10" ht="18">
      <c r="A129" s="309" t="s">
        <v>41</v>
      </c>
      <c r="B129" s="309">
        <v>2006</v>
      </c>
      <c r="C129" s="309">
        <v>2007</v>
      </c>
      <c r="D129" s="309">
        <v>2008</v>
      </c>
      <c r="E129" s="309">
        <v>2010</v>
      </c>
      <c r="F129" s="309">
        <v>2011</v>
      </c>
      <c r="G129" s="309">
        <v>2012</v>
      </c>
      <c r="H129" s="309">
        <v>2013</v>
      </c>
      <c r="I129" s="364"/>
    </row>
    <row r="130" spans="1:10" ht="18">
      <c r="A130" s="312" t="s">
        <v>42</v>
      </c>
      <c r="B130" s="84"/>
      <c r="C130" s="84"/>
      <c r="D130" s="84"/>
      <c r="E130" s="84"/>
      <c r="F130" s="84"/>
      <c r="G130" s="84"/>
      <c r="H130" s="84">
        <v>15720</v>
      </c>
      <c r="I130" s="4"/>
    </row>
    <row r="131" spans="1:10" ht="18">
      <c r="A131" s="312" t="s">
        <v>43</v>
      </c>
      <c r="B131" s="84">
        <v>3875</v>
      </c>
      <c r="C131" s="84">
        <v>4361</v>
      </c>
      <c r="D131" s="84">
        <v>6127</v>
      </c>
      <c r="E131" s="84">
        <v>6292</v>
      </c>
      <c r="F131" s="84">
        <v>6402</v>
      </c>
      <c r="G131" s="84">
        <v>6934</v>
      </c>
      <c r="H131" s="84">
        <v>3251</v>
      </c>
      <c r="I131" s="4"/>
    </row>
    <row r="132" spans="1:10" ht="18">
      <c r="A132" s="312" t="s">
        <v>44</v>
      </c>
      <c r="B132" s="84"/>
      <c r="C132" s="84">
        <v>3827</v>
      </c>
      <c r="D132" s="84">
        <v>5309</v>
      </c>
      <c r="E132" s="84">
        <v>11141</v>
      </c>
      <c r="F132" s="84">
        <v>14797</v>
      </c>
      <c r="G132" s="84">
        <v>14319</v>
      </c>
      <c r="H132" s="84">
        <v>5050</v>
      </c>
      <c r="I132" s="4"/>
    </row>
    <row r="133" spans="1:10" ht="18">
      <c r="A133" s="309" t="s">
        <v>38</v>
      </c>
      <c r="B133" s="312">
        <f>SUM(B130:B132)</f>
        <v>3875</v>
      </c>
      <c r="C133" s="312">
        <f t="shared" ref="C133:H133" si="7">SUM(C130:C132)</f>
        <v>8188</v>
      </c>
      <c r="D133" s="312">
        <f t="shared" si="7"/>
        <v>11436</v>
      </c>
      <c r="E133" s="312">
        <f t="shared" si="7"/>
        <v>17433</v>
      </c>
      <c r="F133" s="312">
        <f t="shared" si="7"/>
        <v>21199</v>
      </c>
      <c r="G133" s="312">
        <f t="shared" si="7"/>
        <v>21253</v>
      </c>
      <c r="H133" s="312">
        <f t="shared" si="7"/>
        <v>24021</v>
      </c>
      <c r="I133" s="366"/>
    </row>
    <row r="134" spans="1:10" ht="15">
      <c r="A134" s="330" t="s">
        <v>267</v>
      </c>
      <c r="I134" s="4"/>
    </row>
    <row r="138" spans="1:10" ht="20.25">
      <c r="A138" s="406" t="s">
        <v>91</v>
      </c>
      <c r="B138" s="406"/>
      <c r="C138" s="406"/>
      <c r="D138" s="406"/>
      <c r="E138" s="406"/>
      <c r="F138" s="406"/>
      <c r="G138" s="406"/>
      <c r="H138" s="406"/>
      <c r="I138" s="406"/>
      <c r="J138" s="406"/>
    </row>
    <row r="141" spans="1:10" ht="34.5" customHeight="1">
      <c r="A141" s="40" t="s">
        <v>75</v>
      </c>
      <c r="B141" s="309">
        <v>2006</v>
      </c>
      <c r="C141" s="309">
        <v>2007</v>
      </c>
      <c r="D141" s="301">
        <v>2008</v>
      </c>
      <c r="E141" s="301">
        <v>2009</v>
      </c>
      <c r="F141" s="301">
        <v>2010</v>
      </c>
      <c r="G141" s="301">
        <v>2011</v>
      </c>
      <c r="H141" s="301">
        <v>2012</v>
      </c>
      <c r="I141" s="301">
        <v>2013</v>
      </c>
    </row>
    <row r="142" spans="1:10" ht="55.5" customHeight="1">
      <c r="A142" s="76" t="s">
        <v>74</v>
      </c>
      <c r="B142" s="139">
        <v>26817</v>
      </c>
      <c r="C142" s="139">
        <v>30927</v>
      </c>
      <c r="D142" s="139">
        <v>32763</v>
      </c>
      <c r="E142" s="139">
        <v>35935</v>
      </c>
      <c r="F142" s="139">
        <v>39042</v>
      </c>
      <c r="G142" s="139">
        <v>44305</v>
      </c>
      <c r="H142" s="139">
        <v>46963</v>
      </c>
      <c r="I142" s="139">
        <v>49973</v>
      </c>
    </row>
    <row r="143" spans="1:10" ht="55.5" customHeight="1">
      <c r="A143" s="76" t="s">
        <v>73</v>
      </c>
      <c r="B143" s="139">
        <v>23334</v>
      </c>
      <c r="C143" s="139">
        <v>27386</v>
      </c>
      <c r="D143" s="139">
        <v>29306</v>
      </c>
      <c r="E143" s="139">
        <v>32525</v>
      </c>
      <c r="F143" s="139">
        <v>35556</v>
      </c>
      <c r="G143" s="139">
        <v>41243</v>
      </c>
      <c r="H143" s="139">
        <v>43272</v>
      </c>
      <c r="I143" s="139">
        <v>47083</v>
      </c>
    </row>
    <row r="144" spans="1:10" ht="55.5" customHeight="1">
      <c r="A144" s="40" t="s">
        <v>6</v>
      </c>
      <c r="B144" s="45">
        <f>SUM(B142:B143)</f>
        <v>50151</v>
      </c>
      <c r="C144" s="45">
        <f t="shared" ref="C144:I144" si="8">SUM(C142:C143)</f>
        <v>58313</v>
      </c>
      <c r="D144" s="45">
        <f t="shared" si="8"/>
        <v>62069</v>
      </c>
      <c r="E144" s="45">
        <f t="shared" si="8"/>
        <v>68460</v>
      </c>
      <c r="F144" s="45">
        <f t="shared" si="8"/>
        <v>74598</v>
      </c>
      <c r="G144" s="45">
        <f t="shared" si="8"/>
        <v>85548</v>
      </c>
      <c r="H144" s="45">
        <f t="shared" si="8"/>
        <v>90235</v>
      </c>
      <c r="I144" s="45">
        <f t="shared" si="8"/>
        <v>97056</v>
      </c>
    </row>
    <row r="148" spans="1:10" ht="20.25">
      <c r="A148" s="406" t="s">
        <v>92</v>
      </c>
      <c r="B148" s="406"/>
      <c r="C148" s="406"/>
      <c r="D148" s="406"/>
      <c r="E148" s="406"/>
      <c r="F148" s="406"/>
      <c r="G148" s="406"/>
      <c r="H148" s="406"/>
      <c r="I148" s="406"/>
      <c r="J148" s="406"/>
    </row>
    <row r="152" spans="1:10" ht="41.25" customHeight="1">
      <c r="A152" s="40" t="s">
        <v>75</v>
      </c>
      <c r="B152" s="309">
        <v>2006</v>
      </c>
      <c r="C152" s="309">
        <v>2007</v>
      </c>
      <c r="D152" s="301">
        <v>2008</v>
      </c>
      <c r="E152" s="301">
        <v>2009</v>
      </c>
      <c r="F152" s="301">
        <v>2010</v>
      </c>
      <c r="G152" s="301">
        <v>2011</v>
      </c>
      <c r="H152" s="301">
        <v>2012</v>
      </c>
      <c r="I152" s="301">
        <v>2013</v>
      </c>
    </row>
    <row r="153" spans="1:10" ht="41.25" customHeight="1">
      <c r="A153" s="76" t="s">
        <v>74</v>
      </c>
      <c r="B153" s="310">
        <f>+B142/B144</f>
        <v>0.53472513010707667</v>
      </c>
      <c r="C153" s="310">
        <f t="shared" ref="C153:I153" si="9">+C142/C144</f>
        <v>0.53036201190129129</v>
      </c>
      <c r="D153" s="310">
        <f t="shared" si="9"/>
        <v>0.52784804008442221</v>
      </c>
      <c r="E153" s="310">
        <f t="shared" si="9"/>
        <v>0.52490505404615839</v>
      </c>
      <c r="F153" s="310">
        <f t="shared" si="9"/>
        <v>0.52336523767393228</v>
      </c>
      <c r="G153" s="310">
        <f t="shared" si="9"/>
        <v>0.51789638565483709</v>
      </c>
      <c r="H153" s="310">
        <f t="shared" si="9"/>
        <v>0.52045215271236211</v>
      </c>
      <c r="I153" s="310">
        <f t="shared" si="9"/>
        <v>0.5148883119024068</v>
      </c>
    </row>
    <row r="154" spans="1:10" ht="41.25" customHeight="1">
      <c r="A154" s="76" t="s">
        <v>73</v>
      </c>
      <c r="B154" s="310">
        <f>+B143/B144</f>
        <v>0.46527486989292338</v>
      </c>
      <c r="C154" s="310">
        <f t="shared" ref="C154:I154" si="10">+C143/C144</f>
        <v>0.46963798809870871</v>
      </c>
      <c r="D154" s="310">
        <f t="shared" si="10"/>
        <v>0.47215195991557785</v>
      </c>
      <c r="E154" s="310">
        <f t="shared" si="10"/>
        <v>0.47509494595384166</v>
      </c>
      <c r="F154" s="310">
        <f t="shared" si="10"/>
        <v>0.47663476232606772</v>
      </c>
      <c r="G154" s="310">
        <f t="shared" si="10"/>
        <v>0.48210361434516297</v>
      </c>
      <c r="H154" s="310">
        <f t="shared" si="10"/>
        <v>0.47954784728763783</v>
      </c>
      <c r="I154" s="310">
        <f t="shared" si="10"/>
        <v>0.48511168809759314</v>
      </c>
    </row>
    <row r="155" spans="1:10" ht="41.25" customHeight="1">
      <c r="A155" s="40" t="s">
        <v>6</v>
      </c>
      <c r="B155" s="311">
        <f>SUM(B153:B154)</f>
        <v>1</v>
      </c>
      <c r="C155" s="311">
        <f t="shared" ref="C155:I155" si="11">SUM(C153:C154)</f>
        <v>1</v>
      </c>
      <c r="D155" s="311">
        <f t="shared" si="11"/>
        <v>1</v>
      </c>
      <c r="E155" s="311">
        <f t="shared" si="11"/>
        <v>1</v>
      </c>
      <c r="F155" s="311">
        <f t="shared" si="11"/>
        <v>1</v>
      </c>
      <c r="G155" s="311">
        <f t="shared" si="11"/>
        <v>1</v>
      </c>
      <c r="H155" s="311">
        <f t="shared" si="11"/>
        <v>1</v>
      </c>
      <c r="I155" s="311">
        <f t="shared" si="11"/>
        <v>1</v>
      </c>
    </row>
    <row r="156" spans="1:10" ht="15">
      <c r="A156" s="330" t="s">
        <v>267</v>
      </c>
    </row>
    <row r="287" spans="1:1">
      <c r="A287" s="2" t="s">
        <v>45</v>
      </c>
    </row>
    <row r="291" spans="1:1">
      <c r="A291" s="2" t="s">
        <v>12</v>
      </c>
    </row>
    <row r="292" spans="1:1">
      <c r="A292" s="2" t="s">
        <v>46</v>
      </c>
    </row>
    <row r="293" spans="1:1">
      <c r="A293" s="2" t="s">
        <v>47</v>
      </c>
    </row>
    <row r="294" spans="1:1">
      <c r="A294" s="2" t="s">
        <v>48</v>
      </c>
    </row>
    <row r="295" spans="1:1">
      <c r="A295" s="2" t="s">
        <v>27</v>
      </c>
    </row>
    <row r="296" spans="1:1">
      <c r="A296" s="2" t="s">
        <v>13</v>
      </c>
    </row>
    <row r="297" spans="1:1">
      <c r="A297" s="2" t="s">
        <v>49</v>
      </c>
    </row>
    <row r="298" spans="1:1">
      <c r="A298" s="2" t="s">
        <v>50</v>
      </c>
    </row>
  </sheetData>
  <mergeCells count="3">
    <mergeCell ref="A44:J44"/>
    <mergeCell ref="A138:J138"/>
    <mergeCell ref="A148:J148"/>
  </mergeCells>
  <pageMargins left="0.11811023622047245" right="0.31496062992125984" top="0.15748031496062992" bottom="0.35433070866141736" header="0.11811023622047245" footer="0.11811023622047245"/>
  <pageSetup paperSize="9" scale="80" orientation="landscape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FF"/>
  </sheetPr>
  <dimension ref="A1:J44"/>
  <sheetViews>
    <sheetView workbookViewId="0">
      <selection activeCell="A15" sqref="A15"/>
    </sheetView>
  </sheetViews>
  <sheetFormatPr baseColWidth="10" defaultRowHeight="12.75"/>
  <cols>
    <col min="1" max="1" width="32.7109375" style="2" customWidth="1"/>
    <col min="2" max="3" width="17.7109375" style="2" customWidth="1"/>
    <col min="4" max="10" width="15.140625" style="2" customWidth="1"/>
    <col min="11" max="16384" width="11.42578125" style="2"/>
  </cols>
  <sheetData>
    <row r="1" spans="1:10" ht="15.75">
      <c r="B1" s="1"/>
      <c r="C1" s="1"/>
      <c r="D1" s="1"/>
      <c r="E1" s="1"/>
      <c r="F1" s="1"/>
      <c r="G1" s="1"/>
      <c r="H1" s="1"/>
    </row>
    <row r="2" spans="1:10" ht="29.25" customHeight="1">
      <c r="A2" s="399" t="s">
        <v>186</v>
      </c>
      <c r="B2" s="399"/>
      <c r="C2" s="399"/>
      <c r="D2" s="399"/>
      <c r="E2" s="399"/>
      <c r="F2" s="399"/>
      <c r="G2" s="399"/>
      <c r="H2" s="399"/>
      <c r="I2" s="399"/>
      <c r="J2" s="399"/>
    </row>
    <row r="3" spans="1:10" ht="29.25" customHeight="1">
      <c r="A3" s="399" t="s">
        <v>271</v>
      </c>
      <c r="B3" s="407"/>
      <c r="C3" s="407"/>
      <c r="D3" s="407"/>
      <c r="E3" s="407"/>
      <c r="F3" s="407"/>
      <c r="G3" s="407"/>
      <c r="H3" s="407"/>
      <c r="I3" s="407"/>
      <c r="J3" s="407"/>
    </row>
    <row r="6" spans="1:10" ht="39" customHeight="1">
      <c r="A6" s="127" t="s">
        <v>185</v>
      </c>
      <c r="B6" s="99">
        <v>2006</v>
      </c>
      <c r="C6" s="99">
        <v>2007</v>
      </c>
      <c r="D6" s="99">
        <v>2008</v>
      </c>
      <c r="E6" s="99">
        <v>2009</v>
      </c>
      <c r="F6" s="99">
        <v>2010</v>
      </c>
      <c r="G6" s="99">
        <v>2011</v>
      </c>
      <c r="H6" s="99">
        <v>2012</v>
      </c>
      <c r="I6" s="99">
        <v>2013</v>
      </c>
      <c r="J6" s="369"/>
    </row>
    <row r="7" spans="1:10" ht="49.5" customHeight="1">
      <c r="A7" s="130" t="s">
        <v>116</v>
      </c>
      <c r="B7" s="133">
        <v>1420</v>
      </c>
      <c r="C7" s="133">
        <v>1373</v>
      </c>
      <c r="D7" s="133">
        <v>1435</v>
      </c>
      <c r="E7" s="133">
        <v>1509</v>
      </c>
      <c r="F7" s="133">
        <v>1658</v>
      </c>
      <c r="G7" s="133">
        <v>1795</v>
      </c>
      <c r="H7" s="133">
        <v>1814</v>
      </c>
      <c r="I7" s="133">
        <v>2413</v>
      </c>
      <c r="J7" s="370"/>
    </row>
    <row r="8" spans="1:10" ht="49.5" customHeight="1">
      <c r="A8" s="130" t="s">
        <v>51</v>
      </c>
      <c r="B8" s="133">
        <v>5600</v>
      </c>
      <c r="C8" s="133">
        <v>6432</v>
      </c>
      <c r="D8" s="133">
        <v>6751</v>
      </c>
      <c r="E8" s="133">
        <v>7804</v>
      </c>
      <c r="F8" s="133">
        <v>7037</v>
      </c>
      <c r="G8" s="133">
        <v>8927</v>
      </c>
      <c r="H8" s="133">
        <v>11366</v>
      </c>
      <c r="I8" s="133">
        <v>10976</v>
      </c>
      <c r="J8" s="370"/>
    </row>
    <row r="9" spans="1:10" ht="49.5" customHeight="1">
      <c r="A9" s="128" t="s">
        <v>117</v>
      </c>
      <c r="B9" s="133">
        <v>29138</v>
      </c>
      <c r="C9" s="133">
        <v>33773</v>
      </c>
      <c r="D9" s="133">
        <v>35456</v>
      </c>
      <c r="E9" s="133">
        <v>37278</v>
      </c>
      <c r="F9" s="133">
        <v>43175</v>
      </c>
      <c r="G9" s="133">
        <v>48332</v>
      </c>
      <c r="H9" s="133">
        <v>50944</v>
      </c>
      <c r="I9" s="133">
        <v>54230</v>
      </c>
      <c r="J9" s="370"/>
    </row>
    <row r="10" spans="1:10" ht="49.5" customHeight="1">
      <c r="A10" s="130" t="s">
        <v>118</v>
      </c>
      <c r="B10" s="133">
        <v>7508</v>
      </c>
      <c r="C10" s="133">
        <v>8450</v>
      </c>
      <c r="D10" s="133">
        <v>8304</v>
      </c>
      <c r="E10" s="133">
        <v>10838</v>
      </c>
      <c r="F10" s="133">
        <v>11361</v>
      </c>
      <c r="G10" s="133">
        <v>12801</v>
      </c>
      <c r="H10" s="133">
        <v>12889</v>
      </c>
      <c r="I10" s="133">
        <v>13973</v>
      </c>
      <c r="J10" s="370"/>
    </row>
    <row r="11" spans="1:10" ht="49.5" customHeight="1">
      <c r="A11" s="130" t="s">
        <v>119</v>
      </c>
      <c r="B11" s="133">
        <v>2976</v>
      </c>
      <c r="C11" s="133">
        <v>4225</v>
      </c>
      <c r="D11" s="133">
        <v>5249</v>
      </c>
      <c r="E11" s="133">
        <v>5332</v>
      </c>
      <c r="F11" s="133">
        <v>5380</v>
      </c>
      <c r="G11" s="133">
        <v>5763</v>
      </c>
      <c r="H11" s="133">
        <v>5770</v>
      </c>
      <c r="I11" s="133">
        <v>5923</v>
      </c>
      <c r="J11" s="370"/>
    </row>
    <row r="12" spans="1:10" ht="49.5" customHeight="1">
      <c r="A12" s="128" t="s">
        <v>120</v>
      </c>
      <c r="B12" s="133">
        <v>3509</v>
      </c>
      <c r="C12" s="133">
        <v>4060</v>
      </c>
      <c r="D12" s="133">
        <v>4874</v>
      </c>
      <c r="E12" s="133">
        <v>5699</v>
      </c>
      <c r="F12" s="133">
        <v>5987</v>
      </c>
      <c r="G12" s="133">
        <v>7930</v>
      </c>
      <c r="H12" s="133">
        <v>7452</v>
      </c>
      <c r="I12" s="133">
        <v>9541</v>
      </c>
      <c r="J12" s="370"/>
    </row>
    <row r="13" spans="1:10" s="14" customFormat="1" ht="49.5" customHeight="1">
      <c r="A13" s="131" t="s">
        <v>15</v>
      </c>
      <c r="B13" s="129">
        <f>SUM(B7:B12)</f>
        <v>50151</v>
      </c>
      <c r="C13" s="129">
        <f t="shared" ref="C13:I13" si="0">SUM(C7:C12)</f>
        <v>58313</v>
      </c>
      <c r="D13" s="129">
        <f t="shared" si="0"/>
        <v>62069</v>
      </c>
      <c r="E13" s="129">
        <f t="shared" si="0"/>
        <v>68460</v>
      </c>
      <c r="F13" s="129">
        <f t="shared" si="0"/>
        <v>74598</v>
      </c>
      <c r="G13" s="129">
        <f t="shared" si="0"/>
        <v>85548</v>
      </c>
      <c r="H13" s="129">
        <f t="shared" si="0"/>
        <v>90235</v>
      </c>
      <c r="I13" s="129">
        <f t="shared" si="0"/>
        <v>97056</v>
      </c>
      <c r="J13" s="136"/>
    </row>
    <row r="14" spans="1:10" s="14" customFormat="1" ht="20.25" customHeight="1">
      <c r="A14" s="330" t="s">
        <v>267</v>
      </c>
      <c r="B14" s="136"/>
      <c r="C14" s="136"/>
      <c r="D14" s="136"/>
      <c r="E14" s="136"/>
      <c r="F14" s="136"/>
      <c r="G14" s="136"/>
      <c r="H14" s="136"/>
      <c r="I14" s="136"/>
      <c r="J14" s="136"/>
    </row>
    <row r="15" spans="1:10" ht="15.75">
      <c r="A15" s="16" t="s">
        <v>65</v>
      </c>
    </row>
    <row r="31" spans="1:8" ht="20.25">
      <c r="A31" s="27" t="s">
        <v>183</v>
      </c>
      <c r="B31" s="318"/>
      <c r="C31" s="318"/>
      <c r="D31" s="318"/>
      <c r="E31" s="318"/>
      <c r="F31" s="318"/>
      <c r="G31" s="318"/>
      <c r="H31" s="318"/>
    </row>
    <row r="32" spans="1:8" ht="18">
      <c r="A32" s="19"/>
    </row>
    <row r="36" spans="1:6" ht="33.75" customHeight="1">
      <c r="A36" s="314" t="s">
        <v>184</v>
      </c>
      <c r="B36" s="40" t="s">
        <v>114</v>
      </c>
      <c r="C36" s="40" t="s">
        <v>115</v>
      </c>
    </row>
    <row r="37" spans="1:6" ht="33.75" customHeight="1">
      <c r="A37" s="315" t="s">
        <v>116</v>
      </c>
      <c r="B37" s="312">
        <v>2413</v>
      </c>
      <c r="C37" s="311">
        <f t="shared" ref="C37:C42" si="1">+B37/$B$43</f>
        <v>2.4861935377514011E-2</v>
      </c>
      <c r="D37" s="135"/>
      <c r="F37" s="15"/>
    </row>
    <row r="38" spans="1:6" ht="46.5" customHeight="1">
      <c r="A38" s="316" t="s">
        <v>51</v>
      </c>
      <c r="B38" s="312">
        <v>10976</v>
      </c>
      <c r="C38" s="311">
        <f t="shared" si="1"/>
        <v>0.11308935047807452</v>
      </c>
      <c r="D38" s="135"/>
      <c r="F38" s="15"/>
    </row>
    <row r="39" spans="1:6" ht="33.75" customHeight="1">
      <c r="A39" s="315" t="s">
        <v>117</v>
      </c>
      <c r="B39" s="312">
        <v>54230</v>
      </c>
      <c r="C39" s="311">
        <f t="shared" si="1"/>
        <v>0.55874958786679851</v>
      </c>
      <c r="D39" s="135"/>
      <c r="F39" s="15"/>
    </row>
    <row r="40" spans="1:6" ht="33.75" customHeight="1">
      <c r="A40" s="315" t="s">
        <v>118</v>
      </c>
      <c r="B40" s="312">
        <v>13973</v>
      </c>
      <c r="C40" s="311">
        <f t="shared" si="1"/>
        <v>0.14396843059676886</v>
      </c>
      <c r="D40" s="135"/>
      <c r="F40" s="15"/>
    </row>
    <row r="41" spans="1:6" ht="33.75" customHeight="1">
      <c r="A41" s="315" t="s">
        <v>119</v>
      </c>
      <c r="B41" s="312">
        <v>5923</v>
      </c>
      <c r="C41" s="311">
        <f t="shared" si="1"/>
        <v>6.1026623804813718E-2</v>
      </c>
      <c r="D41" s="135"/>
      <c r="F41" s="15"/>
    </row>
    <row r="42" spans="1:6" ht="33.75" customHeight="1">
      <c r="A42" s="315" t="s">
        <v>120</v>
      </c>
      <c r="B42" s="312">
        <v>9541</v>
      </c>
      <c r="C42" s="311">
        <f t="shared" si="1"/>
        <v>9.8304071876030338E-2</v>
      </c>
      <c r="D42" s="135"/>
      <c r="F42" s="15"/>
    </row>
    <row r="43" spans="1:6" ht="33.75" customHeight="1">
      <c r="A43" s="317" t="s">
        <v>15</v>
      </c>
      <c r="B43" s="312">
        <f>SUM(B37:B42)</f>
        <v>97056</v>
      </c>
      <c r="C43" s="311">
        <f>SUM(C37:C42)</f>
        <v>0.99999999999999989</v>
      </c>
    </row>
    <row r="44" spans="1:6" ht="15">
      <c r="A44" s="330" t="s">
        <v>267</v>
      </c>
    </row>
  </sheetData>
  <mergeCells count="2">
    <mergeCell ref="A2:J2"/>
    <mergeCell ref="A3:J3"/>
  </mergeCells>
  <pageMargins left="0.31496062992125984" right="0.31496062992125984" top="0.35433070866141736" bottom="0.15748031496062992" header="0.11811023622047245" footer="0.11811023622047245"/>
  <pageSetup paperSize="9" scale="80" orientation="landscape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FF"/>
  </sheetPr>
  <dimension ref="A1:J69"/>
  <sheetViews>
    <sheetView topLeftCell="A14" workbookViewId="0">
      <selection activeCell="A71" sqref="A71"/>
    </sheetView>
  </sheetViews>
  <sheetFormatPr baseColWidth="10" defaultRowHeight="12.75"/>
  <cols>
    <col min="1" max="1" width="21.140625" style="2" customWidth="1"/>
    <col min="2" max="10" width="14.5703125" style="2" customWidth="1"/>
    <col min="11" max="16384" width="11.42578125" style="2"/>
  </cols>
  <sheetData>
    <row r="1" spans="1:10" ht="20.25" customHeight="1"/>
    <row r="2" spans="1:10" ht="20.25" customHeight="1"/>
    <row r="3" spans="1:10" ht="30.75" customHeight="1">
      <c r="A3" s="399" t="s">
        <v>272</v>
      </c>
      <c r="B3" s="399"/>
      <c r="C3" s="399"/>
      <c r="D3" s="399"/>
      <c r="E3" s="399"/>
      <c r="F3" s="399"/>
      <c r="G3" s="399"/>
      <c r="H3" s="399"/>
      <c r="I3" s="399"/>
      <c r="J3" s="399"/>
    </row>
    <row r="4" spans="1:10" ht="22.5" customHeight="1">
      <c r="A4" s="85"/>
      <c r="B4" s="1"/>
      <c r="C4" s="1"/>
      <c r="D4" s="1"/>
      <c r="E4" s="16"/>
      <c r="F4" s="16"/>
      <c r="G4" s="16"/>
      <c r="H4" s="16"/>
      <c r="I4" s="16"/>
    </row>
    <row r="5" spans="1:10" ht="21.75" customHeight="1"/>
    <row r="6" spans="1:10" ht="52.5" customHeight="1">
      <c r="A6" s="113" t="s">
        <v>30</v>
      </c>
      <c r="B6" s="118">
        <v>2006</v>
      </c>
      <c r="C6" s="118">
        <v>2007</v>
      </c>
      <c r="D6" s="118">
        <v>2008</v>
      </c>
      <c r="E6" s="118">
        <v>2009</v>
      </c>
      <c r="F6" s="118">
        <v>2010</v>
      </c>
      <c r="G6" s="118">
        <v>2011</v>
      </c>
      <c r="H6" s="118">
        <v>2012</v>
      </c>
      <c r="I6" s="118">
        <v>2013</v>
      </c>
      <c r="J6" s="369"/>
    </row>
    <row r="7" spans="1:10" ht="46.5" customHeight="1">
      <c r="A7" s="99" t="s">
        <v>187</v>
      </c>
      <c r="B7" s="133">
        <v>20621</v>
      </c>
      <c r="C7" s="133">
        <v>23562</v>
      </c>
      <c r="D7" s="133">
        <v>24385</v>
      </c>
      <c r="E7" s="133">
        <v>27764</v>
      </c>
      <c r="F7" s="133">
        <v>30766</v>
      </c>
      <c r="G7" s="133">
        <v>35857</v>
      </c>
      <c r="H7" s="101">
        <v>38179</v>
      </c>
      <c r="I7" s="101">
        <v>41579</v>
      </c>
      <c r="J7" s="371"/>
    </row>
    <row r="8" spans="1:10" ht="46.5" customHeight="1">
      <c r="A8" s="99" t="s">
        <v>188</v>
      </c>
      <c r="B8" s="133">
        <v>10467</v>
      </c>
      <c r="C8" s="133">
        <v>12577</v>
      </c>
      <c r="D8" s="133">
        <v>13506</v>
      </c>
      <c r="E8" s="133">
        <v>15118</v>
      </c>
      <c r="F8" s="133">
        <v>16796</v>
      </c>
      <c r="G8" s="133">
        <v>18711</v>
      </c>
      <c r="H8" s="101">
        <v>19680</v>
      </c>
      <c r="I8" s="101">
        <v>21517</v>
      </c>
      <c r="J8" s="371"/>
    </row>
    <row r="9" spans="1:10" ht="46.5" customHeight="1">
      <c r="A9" s="99" t="s">
        <v>189</v>
      </c>
      <c r="B9" s="133">
        <v>8095</v>
      </c>
      <c r="C9" s="133">
        <v>9802</v>
      </c>
      <c r="D9" s="133">
        <v>11030</v>
      </c>
      <c r="E9" s="133">
        <v>11614</v>
      </c>
      <c r="F9" s="133">
        <v>12758</v>
      </c>
      <c r="G9" s="133">
        <v>15032</v>
      </c>
      <c r="H9" s="101">
        <v>15602</v>
      </c>
      <c r="I9" s="101">
        <v>16920</v>
      </c>
      <c r="J9" s="371"/>
    </row>
    <row r="10" spans="1:10" ht="46.5" customHeight="1">
      <c r="A10" s="99" t="s">
        <v>190</v>
      </c>
      <c r="B10" s="133">
        <v>6875</v>
      </c>
      <c r="C10" s="133">
        <v>7530</v>
      </c>
      <c r="D10" s="133">
        <v>8377</v>
      </c>
      <c r="E10" s="133">
        <v>9000</v>
      </c>
      <c r="F10" s="133">
        <v>9152</v>
      </c>
      <c r="G10" s="133">
        <v>9670</v>
      </c>
      <c r="H10" s="101">
        <v>10544</v>
      </c>
      <c r="I10" s="101">
        <v>10080</v>
      </c>
      <c r="J10" s="371"/>
    </row>
    <row r="11" spans="1:10" ht="46.5" customHeight="1">
      <c r="A11" s="99" t="s">
        <v>191</v>
      </c>
      <c r="B11" s="133">
        <v>1866</v>
      </c>
      <c r="C11" s="133">
        <v>2220</v>
      </c>
      <c r="D11" s="133">
        <v>2098</v>
      </c>
      <c r="E11" s="133">
        <v>2425</v>
      </c>
      <c r="F11" s="133">
        <v>2764</v>
      </c>
      <c r="G11" s="133">
        <v>3154</v>
      </c>
      <c r="H11" s="101">
        <v>3157</v>
      </c>
      <c r="I11" s="101">
        <v>3623</v>
      </c>
      <c r="J11" s="371"/>
    </row>
    <row r="12" spans="1:10" ht="46.5" customHeight="1">
      <c r="A12" s="99" t="s">
        <v>192</v>
      </c>
      <c r="B12" s="133">
        <v>231</v>
      </c>
      <c r="C12" s="133">
        <v>295</v>
      </c>
      <c r="D12" s="133">
        <v>314</v>
      </c>
      <c r="E12" s="133">
        <v>387</v>
      </c>
      <c r="F12" s="133">
        <v>289</v>
      </c>
      <c r="G12" s="133">
        <v>364</v>
      </c>
      <c r="H12" s="101">
        <v>367</v>
      </c>
      <c r="I12" s="101">
        <v>369</v>
      </c>
      <c r="J12" s="371"/>
    </row>
    <row r="13" spans="1:10" ht="46.5" customHeight="1">
      <c r="A13" s="99" t="s">
        <v>31</v>
      </c>
      <c r="B13" s="133">
        <v>1996</v>
      </c>
      <c r="C13" s="133">
        <v>2327</v>
      </c>
      <c r="D13" s="133">
        <v>2359</v>
      </c>
      <c r="E13" s="133">
        <v>2152</v>
      </c>
      <c r="F13" s="133">
        <v>2073</v>
      </c>
      <c r="G13" s="133">
        <v>2760</v>
      </c>
      <c r="H13" s="101">
        <v>2706</v>
      </c>
      <c r="I13" s="101">
        <v>2968</v>
      </c>
      <c r="J13" s="371"/>
    </row>
    <row r="14" spans="1:10" ht="46.5" customHeight="1">
      <c r="A14" s="99" t="s">
        <v>6</v>
      </c>
      <c r="B14" s="132">
        <f>SUM(B7:B13)</f>
        <v>50151</v>
      </c>
      <c r="C14" s="132">
        <f t="shared" ref="C14:I14" si="0">SUM(C7:C13)</f>
        <v>58313</v>
      </c>
      <c r="D14" s="132">
        <f t="shared" si="0"/>
        <v>62069</v>
      </c>
      <c r="E14" s="132">
        <f t="shared" si="0"/>
        <v>68460</v>
      </c>
      <c r="F14" s="132">
        <f t="shared" si="0"/>
        <v>74598</v>
      </c>
      <c r="G14" s="132">
        <f t="shared" si="0"/>
        <v>85548</v>
      </c>
      <c r="H14" s="132">
        <f t="shared" si="0"/>
        <v>90235</v>
      </c>
      <c r="I14" s="132">
        <f t="shared" si="0"/>
        <v>97056</v>
      </c>
      <c r="J14" s="372"/>
    </row>
    <row r="15" spans="1:10" ht="17.25" customHeight="1">
      <c r="A15" s="98" t="s">
        <v>180</v>
      </c>
      <c r="B15" s="137"/>
      <c r="C15" s="137"/>
      <c r="D15" s="137"/>
      <c r="E15" s="137"/>
      <c r="F15" s="137"/>
      <c r="G15" s="137"/>
      <c r="H15" s="137"/>
      <c r="I15" s="137"/>
      <c r="J15" s="137"/>
    </row>
    <row r="16" spans="1:10" ht="15">
      <c r="A16" s="117" t="s">
        <v>72</v>
      </c>
    </row>
    <row r="69" spans="1:1">
      <c r="A69" s="14"/>
    </row>
  </sheetData>
  <mergeCells count="1">
    <mergeCell ref="A3:J3"/>
  </mergeCells>
  <pageMargins left="0.31496062992125984" right="0.31496062992125984" top="0.35433070866141736" bottom="0.35433070866141736" header="0.11811023622047245" footer="0.11811023622047245"/>
  <pageSetup paperSize="9" scale="9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1</vt:i4>
      </vt:variant>
    </vt:vector>
  </HeadingPairs>
  <TitlesOfParts>
    <vt:vector size="21" baseType="lpstr">
      <vt:lpstr>ADRESSE</vt:lpstr>
      <vt:lpstr>BACC 1 OK</vt:lpstr>
      <vt:lpstr>BAC 0</vt:lpstr>
      <vt:lpstr>BAC 2</vt:lpstr>
      <vt:lpstr>BAC 3</vt:lpstr>
      <vt:lpstr>TRANSITION</vt:lpstr>
      <vt:lpstr>ETUDIANTS</vt:lpstr>
      <vt:lpstr>ETU_domaine </vt:lpstr>
      <vt:lpstr>ETU_ANNEE D'ETUDES OK</vt:lpstr>
      <vt:lpstr>ETU ANNEE D'ETUDES (SUITE)</vt:lpstr>
      <vt:lpstr>ETU_AGE OK</vt:lpstr>
      <vt:lpstr>BOURSIERS</vt:lpstr>
      <vt:lpstr>ETRANGERS</vt:lpstr>
      <vt:lpstr>PE</vt:lpstr>
      <vt:lpstr>PE AGE</vt:lpstr>
      <vt:lpstr>PAT</vt:lpstr>
      <vt:lpstr>PAT 0</vt:lpstr>
      <vt:lpstr>DIPLOMES</vt:lpstr>
      <vt:lpstr>DIPLOMES 0</vt:lpstr>
      <vt:lpstr>INDICATEURS 0</vt:lpstr>
      <vt:lpstr>'ETU ANNEE D''ETUDES (SUITE)'!Zone_d_impression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INSTAT</cp:lastModifiedBy>
  <cp:lastPrinted>2015-11-04T10:49:18Z</cp:lastPrinted>
  <dcterms:created xsi:type="dcterms:W3CDTF">2009-11-13T15:54:07Z</dcterms:created>
  <dcterms:modified xsi:type="dcterms:W3CDTF">2015-11-04T13:09:14Z</dcterms:modified>
</cp:coreProperties>
</file>